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pdc-dc1\RedirectedFolders\mwicker\Desktop\RPO site move\"/>
    </mc:Choice>
  </mc:AlternateContent>
  <xr:revisionPtr revIDLastSave="0" documentId="8_{34970C5B-35CF-4A26-8175-8D33EE7B32C0}" xr6:coauthVersionLast="47" xr6:coauthVersionMax="47" xr10:uidLastSave="{00000000-0000-0000-0000-000000000000}"/>
  <bookViews>
    <workbookView xWindow="28680" yWindow="2415" windowWidth="20730" windowHeight="11160" tabRatio="797" activeTab="2" xr2:uid="{00000000-000D-0000-FFFF-FFFF00000000}"/>
  </bookViews>
  <sheets>
    <sheet name="PWP &amp; Amendments" sheetId="7" r:id="rId1"/>
    <sheet name="Special Study 1" sheetId="36" r:id="rId2"/>
    <sheet name="Special Study 2" sheetId="37" r:id="rId3"/>
    <sheet name="PWP Narrative" sheetId="26" r:id="rId4"/>
    <sheet name="Q1 Expenditures" sheetId="15" r:id="rId5"/>
    <sheet name="Q1 Narrative" sheetId="27" r:id="rId6"/>
    <sheet name="Q2 Expenditures" sheetId="29" r:id="rId7"/>
    <sheet name="Q2 Narrative" sheetId="30" r:id="rId8"/>
    <sheet name="Q3 Expenditures" sheetId="32" r:id="rId9"/>
    <sheet name="Q3 Narrative" sheetId="31" r:id="rId10"/>
    <sheet name="Q4 Expenditures" sheetId="33" r:id="rId11"/>
    <sheet name="Q4 Narrative" sheetId="34" r:id="rId12"/>
    <sheet name="Yearly Narrative" sheetId="28" r:id="rId13"/>
    <sheet name="Reference" sheetId="25" r:id="rId14"/>
    <sheet name="Drop Down Functions" sheetId="35" r:id="rId15"/>
  </sheets>
  <definedNames>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#REF!</definedName>
    <definedName name="_xlnm.Print_Area" localSheetId="0">'PWP &amp; Amendments'!$A$1:$V$68</definedName>
    <definedName name="_xlnm.Print_Area" localSheetId="3">'PWP Narrative'!$A$1:$C$83</definedName>
    <definedName name="_xlnm.Print_Area" localSheetId="4">'Q1 Expenditures'!$A$1:$L$61</definedName>
    <definedName name="_xlnm.Print_Area" localSheetId="5">'Q1 Narrative'!$A$1:$C$84</definedName>
    <definedName name="_xlnm.Print_Area" localSheetId="6">'Q2 Expenditures'!$A$1:$N$61</definedName>
    <definedName name="_xlnm.Print_Area" localSheetId="8">'Q3 Expenditures'!$A$1:$N$63</definedName>
    <definedName name="_xlnm.Print_Area" localSheetId="10">'Q4 Expenditures'!$A$1:$O$61</definedName>
    <definedName name="_xlnm.Print_Area" localSheetId="11">'Q4 Narrative'!$A$1:$C$84</definedName>
    <definedName name="_xlnm.Print_Area" localSheetId="1">'Special Study 1'!$A$1:$V$139</definedName>
    <definedName name="_xlnm.Print_Area" localSheetId="2">'Special Study 2'!$A$1:$V$139</definedName>
    <definedName name="_xlnm.Print_Titles" localSheetId="3">'PWP Narrative'!$1:$5</definedName>
    <definedName name="_xlnm.Print_Titles" localSheetId="5">'Q1 Narrative'!$1:$5</definedName>
    <definedName name="_xlnm.Print_Titles" localSheetId="7">'Q2 Narrative'!$1:$5</definedName>
    <definedName name="_xlnm.Print_Titles" localSheetId="9">'Q3 Narrative'!$1:$5</definedName>
    <definedName name="_xlnm.Print_Titles" localSheetId="11">'Q4 Narrative'!$1:$5</definedName>
    <definedName name="_xlnm.Print_Titles" localSheetId="12">'Yearly Narrative'!$1:$5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8" i="37" l="1"/>
  <c r="C125" i="37"/>
  <c r="C119" i="37"/>
  <c r="D118" i="37"/>
  <c r="D117" i="37"/>
  <c r="D116" i="37"/>
  <c r="D115" i="37"/>
  <c r="C100" i="37"/>
  <c r="C97" i="37"/>
  <c r="C91" i="37"/>
  <c r="D90" i="37"/>
  <c r="D89" i="37"/>
  <c r="D88" i="37"/>
  <c r="D87" i="37"/>
  <c r="C73" i="37"/>
  <c r="C70" i="37"/>
  <c r="E70" i="37" s="1"/>
  <c r="C64" i="37"/>
  <c r="D63" i="37"/>
  <c r="D62" i="37"/>
  <c r="D61" i="37"/>
  <c r="D60" i="37"/>
  <c r="C46" i="37"/>
  <c r="E44" i="37"/>
  <c r="E71" i="37" s="1"/>
  <c r="E98" i="37" s="1"/>
  <c r="E126" i="37" s="1"/>
  <c r="C43" i="37"/>
  <c r="C45" i="37" s="1"/>
  <c r="C37" i="37"/>
  <c r="D36" i="37"/>
  <c r="D35" i="37"/>
  <c r="D34" i="37"/>
  <c r="D33" i="37"/>
  <c r="U15" i="37"/>
  <c r="Q15" i="37"/>
  <c r="M15" i="37"/>
  <c r="I15" i="37"/>
  <c r="H15" i="37"/>
  <c r="J15" i="37" s="1"/>
  <c r="J13" i="37"/>
  <c r="L13" i="37" s="1"/>
  <c r="N13" i="37" s="1"/>
  <c r="P13" i="37" s="1"/>
  <c r="R13" i="37" s="1"/>
  <c r="T13" i="37" s="1"/>
  <c r="V13" i="37" s="1"/>
  <c r="F13" i="37" s="1"/>
  <c r="D11" i="37"/>
  <c r="A7" i="37"/>
  <c r="A6" i="37"/>
  <c r="C119" i="36"/>
  <c r="C91" i="36"/>
  <c r="C64" i="36"/>
  <c r="C37" i="36"/>
  <c r="C128" i="36"/>
  <c r="C125" i="36"/>
  <c r="C127" i="36" s="1"/>
  <c r="D118" i="36"/>
  <c r="D117" i="36"/>
  <c r="D116" i="36"/>
  <c r="D115" i="36"/>
  <c r="A7" i="36"/>
  <c r="A6" i="36"/>
  <c r="C100" i="36"/>
  <c r="C97" i="36"/>
  <c r="D90" i="36"/>
  <c r="D89" i="36"/>
  <c r="D88" i="36"/>
  <c r="D87" i="36"/>
  <c r="C73" i="36"/>
  <c r="D63" i="36"/>
  <c r="D62" i="36"/>
  <c r="D61" i="36"/>
  <c r="D60" i="36"/>
  <c r="D36" i="36"/>
  <c r="D35" i="36"/>
  <c r="D34" i="36"/>
  <c r="D33" i="36"/>
  <c r="C70" i="36"/>
  <c r="C72" i="36" s="1"/>
  <c r="C75" i="36" s="1"/>
  <c r="C46" i="36"/>
  <c r="E44" i="36"/>
  <c r="E46" i="36" s="1"/>
  <c r="C43" i="36"/>
  <c r="E43" i="36" s="1"/>
  <c r="U15" i="36"/>
  <c r="Q15" i="36"/>
  <c r="M15" i="36"/>
  <c r="I15" i="36"/>
  <c r="H15" i="36"/>
  <c r="J13" i="36"/>
  <c r="L13" i="36" s="1"/>
  <c r="N13" i="36" s="1"/>
  <c r="P13" i="36" s="1"/>
  <c r="R13" i="36" s="1"/>
  <c r="T13" i="36" s="1"/>
  <c r="V13" i="36" s="1"/>
  <c r="F13" i="36" s="1"/>
  <c r="F43" i="36" s="1"/>
  <c r="F70" i="36" s="1"/>
  <c r="D11" i="36"/>
  <c r="B91" i="28"/>
  <c r="B85" i="28"/>
  <c r="E71" i="36" l="1"/>
  <c r="E98" i="36" s="1"/>
  <c r="E126" i="36" s="1"/>
  <c r="E46" i="37"/>
  <c r="E43" i="37"/>
  <c r="F15" i="37"/>
  <c r="E13" i="37"/>
  <c r="E15" i="37" s="1"/>
  <c r="F43" i="37"/>
  <c r="C13" i="37"/>
  <c r="C15" i="37" s="1"/>
  <c r="L15" i="37"/>
  <c r="F47" i="37"/>
  <c r="C48" i="37"/>
  <c r="E45" i="37"/>
  <c r="C47" i="37"/>
  <c r="C49" i="37" s="1"/>
  <c r="E125" i="37"/>
  <c r="E97" i="37"/>
  <c r="D13" i="37"/>
  <c r="D15" i="37" s="1"/>
  <c r="C72" i="37"/>
  <c r="C99" i="37"/>
  <c r="C127" i="37"/>
  <c r="E73" i="37"/>
  <c r="E100" i="37" s="1"/>
  <c r="E128" i="37" s="1"/>
  <c r="E73" i="36"/>
  <c r="E100" i="36" s="1"/>
  <c r="E128" i="36" s="1"/>
  <c r="C129" i="36"/>
  <c r="F127" i="36"/>
  <c r="F99" i="36"/>
  <c r="F72" i="36"/>
  <c r="F97" i="36"/>
  <c r="F125" i="36" s="1"/>
  <c r="C74" i="36"/>
  <c r="E70" i="36"/>
  <c r="D70" i="36" s="1"/>
  <c r="C130" i="36"/>
  <c r="C99" i="36"/>
  <c r="C101" i="36" s="1"/>
  <c r="C103" i="36" s="1"/>
  <c r="F48" i="36"/>
  <c r="F45" i="36"/>
  <c r="F46" i="36" s="1"/>
  <c r="F47" i="36"/>
  <c r="D13" i="36"/>
  <c r="D15" i="36" s="1"/>
  <c r="D17" i="36" s="1"/>
  <c r="D17" i="37" s="1"/>
  <c r="J15" i="36"/>
  <c r="D43" i="36"/>
  <c r="C45" i="36"/>
  <c r="F15" i="36"/>
  <c r="E13" i="36"/>
  <c r="E15" i="36" s="1"/>
  <c r="C13" i="36"/>
  <c r="C15" i="36" s="1"/>
  <c r="D43" i="37" l="1"/>
  <c r="C131" i="36"/>
  <c r="C129" i="37"/>
  <c r="C130" i="37"/>
  <c r="E127" i="37"/>
  <c r="F129" i="37"/>
  <c r="F101" i="37"/>
  <c r="F74" i="37"/>
  <c r="F70" i="37"/>
  <c r="F48" i="37"/>
  <c r="F45" i="37"/>
  <c r="F46" i="37" s="1"/>
  <c r="C102" i="37"/>
  <c r="C101" i="37"/>
  <c r="C75" i="37"/>
  <c r="E72" i="37"/>
  <c r="C74" i="37"/>
  <c r="E99" i="37"/>
  <c r="E47" i="37"/>
  <c r="E48" i="37"/>
  <c r="N15" i="37"/>
  <c r="E97" i="36"/>
  <c r="F73" i="36"/>
  <c r="F128" i="36"/>
  <c r="F100" i="36"/>
  <c r="C76" i="36"/>
  <c r="F130" i="36"/>
  <c r="F102" i="36"/>
  <c r="F75" i="36"/>
  <c r="F74" i="36"/>
  <c r="F129" i="36"/>
  <c r="F101" i="36"/>
  <c r="C102" i="36"/>
  <c r="C47" i="36"/>
  <c r="C48" i="36"/>
  <c r="L15" i="36"/>
  <c r="E45" i="36"/>
  <c r="E72" i="36" s="1"/>
  <c r="D72" i="36" s="1"/>
  <c r="D45" i="37" l="1"/>
  <c r="E99" i="36"/>
  <c r="D99" i="36" s="1"/>
  <c r="E125" i="36"/>
  <c r="C91" i="28"/>
  <c r="C90" i="28"/>
  <c r="C93" i="28"/>
  <c r="N15" i="36"/>
  <c r="P15" i="36" s="1"/>
  <c r="C103" i="37"/>
  <c r="E74" i="37"/>
  <c r="E101" i="37" s="1"/>
  <c r="E129" i="37" s="1"/>
  <c r="C76" i="37"/>
  <c r="F97" i="37"/>
  <c r="F127" i="37"/>
  <c r="D127" i="37" s="1"/>
  <c r="F99" i="37"/>
  <c r="D99" i="37" s="1"/>
  <c r="F72" i="37"/>
  <c r="D72" i="37" s="1"/>
  <c r="D70" i="37"/>
  <c r="F73" i="37"/>
  <c r="F128" i="37"/>
  <c r="F100" i="37"/>
  <c r="P15" i="37"/>
  <c r="R15" i="37" s="1"/>
  <c r="E75" i="37"/>
  <c r="E102" i="37" s="1"/>
  <c r="E130" i="37" s="1"/>
  <c r="F130" i="37"/>
  <c r="F102" i="37"/>
  <c r="F75" i="37"/>
  <c r="C131" i="37"/>
  <c r="D97" i="36"/>
  <c r="E48" i="36"/>
  <c r="E75" i="36" s="1"/>
  <c r="E102" i="36" s="1"/>
  <c r="E130" i="36" s="1"/>
  <c r="E47" i="36"/>
  <c r="E74" i="36" s="1"/>
  <c r="E101" i="36" s="1"/>
  <c r="E129" i="36" s="1"/>
  <c r="C49" i="36"/>
  <c r="D45" i="36"/>
  <c r="K54" i="15"/>
  <c r="E127" i="36" l="1"/>
  <c r="D125" i="36"/>
  <c r="R15" i="36"/>
  <c r="F125" i="37"/>
  <c r="D125" i="37" s="1"/>
  <c r="D97" i="37"/>
  <c r="T15" i="37"/>
  <c r="T15" i="36"/>
  <c r="C87" i="28" l="1"/>
  <c r="C84" i="28"/>
  <c r="C85" i="28"/>
  <c r="D127" i="36"/>
  <c r="V15" i="36"/>
  <c r="V15" i="37"/>
  <c r="A1" i="33" l="1"/>
  <c r="A1" i="32"/>
  <c r="A1" i="29"/>
  <c r="I57" i="7"/>
  <c r="I17" i="36" l="1"/>
  <c r="I17" i="37" s="1"/>
  <c r="I43" i="15" l="1"/>
  <c r="H1" i="29" l="1"/>
  <c r="A4" i="15" l="1"/>
  <c r="A1" i="15"/>
  <c r="B1" i="26"/>
  <c r="B4" i="26"/>
  <c r="H1" i="15" l="1"/>
  <c r="H3" i="15"/>
  <c r="B4" i="28"/>
  <c r="B1" i="28"/>
  <c r="B4" i="34"/>
  <c r="B1" i="34"/>
  <c r="A4" i="33"/>
  <c r="H1" i="33"/>
  <c r="B4" i="31"/>
  <c r="B1" i="31"/>
  <c r="A4" i="32"/>
  <c r="H1" i="32"/>
  <c r="B4" i="30"/>
  <c r="B1" i="30"/>
  <c r="A4" i="29"/>
  <c r="B4" i="27"/>
  <c r="B1" i="27"/>
  <c r="H57" i="7"/>
  <c r="H17" i="36" s="1"/>
  <c r="H17" i="37" s="1"/>
  <c r="H3" i="33" l="1"/>
  <c r="H3" i="32"/>
  <c r="H3" i="29"/>
  <c r="C80" i="31"/>
  <c r="C76" i="31"/>
  <c r="C74" i="31"/>
  <c r="C72" i="31"/>
  <c r="C69" i="31"/>
  <c r="C67" i="31"/>
  <c r="C64" i="31"/>
  <c r="C61" i="31"/>
  <c r="C59" i="31"/>
  <c r="C57" i="31"/>
  <c r="C54" i="31"/>
  <c r="C51" i="31"/>
  <c r="C47" i="31"/>
  <c r="C45" i="31"/>
  <c r="C43" i="31"/>
  <c r="C39" i="31"/>
  <c r="C37" i="31"/>
  <c r="C34" i="31"/>
  <c r="C32" i="31"/>
  <c r="C29" i="31"/>
  <c r="C26" i="31"/>
  <c r="C24" i="31"/>
  <c r="C22" i="31"/>
  <c r="C20" i="31"/>
  <c r="C18" i="31"/>
  <c r="C14" i="31"/>
  <c r="C12" i="31"/>
  <c r="C10" i="31"/>
  <c r="C8" i="31"/>
  <c r="C80" i="34"/>
  <c r="C76" i="34"/>
  <c r="C74" i="34"/>
  <c r="C72" i="34"/>
  <c r="C69" i="34"/>
  <c r="C67" i="34"/>
  <c r="C64" i="34"/>
  <c r="C61" i="34"/>
  <c r="C59" i="34"/>
  <c r="C57" i="34"/>
  <c r="C54" i="34"/>
  <c r="C51" i="34"/>
  <c r="C47" i="34"/>
  <c r="C45" i="34"/>
  <c r="C43" i="34"/>
  <c r="C39" i="34"/>
  <c r="C37" i="34"/>
  <c r="C34" i="34"/>
  <c r="C32" i="34"/>
  <c r="C29" i="34"/>
  <c r="C26" i="34"/>
  <c r="C24" i="34"/>
  <c r="C22" i="34"/>
  <c r="C20" i="34"/>
  <c r="C18" i="34"/>
  <c r="C14" i="34"/>
  <c r="C12" i="34"/>
  <c r="C10" i="34"/>
  <c r="C8" i="34"/>
  <c r="K54" i="33"/>
  <c r="K53" i="33" s="1"/>
  <c r="K51" i="33"/>
  <c r="K50" i="33"/>
  <c r="K49" i="33"/>
  <c r="K47" i="33"/>
  <c r="K46" i="33"/>
  <c r="K44" i="33"/>
  <c r="K43" i="33" s="1"/>
  <c r="K42" i="33"/>
  <c r="K41" i="33"/>
  <c r="K40" i="33"/>
  <c r="K38" i="33"/>
  <c r="K37" i="33" s="1"/>
  <c r="K36" i="33"/>
  <c r="K35" i="33" s="1"/>
  <c r="K33" i="33"/>
  <c r="K32" i="33"/>
  <c r="K31" i="33"/>
  <c r="K28" i="33"/>
  <c r="K27" i="33"/>
  <c r="K25" i="33"/>
  <c r="K24" i="33"/>
  <c r="K22" i="33"/>
  <c r="K21" i="33" s="1"/>
  <c r="K17" i="33"/>
  <c r="K18" i="33"/>
  <c r="K19" i="33"/>
  <c r="K20" i="33"/>
  <c r="K16" i="33"/>
  <c r="K11" i="33"/>
  <c r="K12" i="33"/>
  <c r="K13" i="33"/>
  <c r="K10" i="33"/>
  <c r="L53" i="33"/>
  <c r="C79" i="34" s="1"/>
  <c r="K53" i="32"/>
  <c r="C79" i="31" s="1"/>
  <c r="L48" i="33"/>
  <c r="C71" i="34" s="1"/>
  <c r="L45" i="33"/>
  <c r="C66" i="34" s="1"/>
  <c r="L43" i="33"/>
  <c r="C63" i="34" s="1"/>
  <c r="L39" i="33"/>
  <c r="C56" i="34" s="1"/>
  <c r="L37" i="33"/>
  <c r="C53" i="34" s="1"/>
  <c r="L35" i="33"/>
  <c r="C50" i="34" s="1"/>
  <c r="L30" i="33"/>
  <c r="C42" i="34" s="1"/>
  <c r="L26" i="33"/>
  <c r="C36" i="34" s="1"/>
  <c r="L23" i="33"/>
  <c r="C31" i="34" s="1"/>
  <c r="L21" i="33"/>
  <c r="C28" i="34" s="1"/>
  <c r="L15" i="33"/>
  <c r="C17" i="34" s="1"/>
  <c r="L9" i="33"/>
  <c r="C7" i="34" s="1"/>
  <c r="J54" i="33"/>
  <c r="J53" i="33" s="1"/>
  <c r="I54" i="33"/>
  <c r="I53" i="33" s="1"/>
  <c r="J51" i="33"/>
  <c r="I51" i="33"/>
  <c r="J50" i="33"/>
  <c r="I50" i="33"/>
  <c r="J49" i="33"/>
  <c r="I49" i="33"/>
  <c r="J47" i="33"/>
  <c r="I47" i="33"/>
  <c r="J46" i="33"/>
  <c r="I46" i="33"/>
  <c r="J44" i="33"/>
  <c r="J43" i="33" s="1"/>
  <c r="I44" i="33"/>
  <c r="I43" i="33" s="1"/>
  <c r="J42" i="33"/>
  <c r="I42" i="33"/>
  <c r="J41" i="33"/>
  <c r="I41" i="33"/>
  <c r="J40" i="33"/>
  <c r="I40" i="33"/>
  <c r="J38" i="33"/>
  <c r="J37" i="33" s="1"/>
  <c r="I38" i="33"/>
  <c r="I37" i="33" s="1"/>
  <c r="J36" i="33"/>
  <c r="J35" i="33" s="1"/>
  <c r="I36" i="33"/>
  <c r="I35" i="33" s="1"/>
  <c r="J33" i="33"/>
  <c r="I33" i="33"/>
  <c r="J32" i="33"/>
  <c r="I32" i="33"/>
  <c r="J31" i="33"/>
  <c r="I31" i="33"/>
  <c r="J28" i="33"/>
  <c r="I28" i="33"/>
  <c r="J27" i="33"/>
  <c r="I27" i="33"/>
  <c r="J25" i="33"/>
  <c r="I25" i="33"/>
  <c r="J24" i="33"/>
  <c r="I24" i="33"/>
  <c r="J22" i="33"/>
  <c r="J21" i="33" s="1"/>
  <c r="I22" i="33"/>
  <c r="J20" i="33"/>
  <c r="I20" i="33"/>
  <c r="J19" i="33"/>
  <c r="I19" i="33"/>
  <c r="J18" i="33"/>
  <c r="I18" i="33"/>
  <c r="J17" i="33"/>
  <c r="I17" i="33"/>
  <c r="J16" i="33"/>
  <c r="I16" i="33"/>
  <c r="J13" i="33"/>
  <c r="I13" i="33"/>
  <c r="J12" i="33"/>
  <c r="I12" i="33"/>
  <c r="J11" i="33"/>
  <c r="I11" i="33"/>
  <c r="J10" i="33"/>
  <c r="I10" i="33"/>
  <c r="J54" i="32"/>
  <c r="J53" i="32" s="1"/>
  <c r="J51" i="32"/>
  <c r="J50" i="32"/>
  <c r="J49" i="32"/>
  <c r="J47" i="32"/>
  <c r="J46" i="32"/>
  <c r="J44" i="32"/>
  <c r="J43" i="32" s="1"/>
  <c r="J42" i="32"/>
  <c r="J41" i="32"/>
  <c r="J40" i="32"/>
  <c r="J38" i="32"/>
  <c r="J37" i="32" s="1"/>
  <c r="J36" i="32"/>
  <c r="J35" i="32" s="1"/>
  <c r="J33" i="32"/>
  <c r="J32" i="32"/>
  <c r="J31" i="32"/>
  <c r="J28" i="32"/>
  <c r="J27" i="32"/>
  <c r="J25" i="32"/>
  <c r="J24" i="32"/>
  <c r="J22" i="32"/>
  <c r="J21" i="32" s="1"/>
  <c r="K21" i="32"/>
  <c r="C28" i="31" s="1"/>
  <c r="K23" i="32"/>
  <c r="C31" i="31" s="1"/>
  <c r="K26" i="32"/>
  <c r="C36" i="31" s="1"/>
  <c r="K30" i="32"/>
  <c r="C42" i="31" s="1"/>
  <c r="K35" i="32"/>
  <c r="C50" i="31" s="1"/>
  <c r="K37" i="32"/>
  <c r="C53" i="31" s="1"/>
  <c r="K39" i="32"/>
  <c r="C56" i="31" s="1"/>
  <c r="K43" i="32"/>
  <c r="C63" i="31" s="1"/>
  <c r="K45" i="32"/>
  <c r="C66" i="31" s="1"/>
  <c r="K48" i="32"/>
  <c r="C71" i="31" s="1"/>
  <c r="K15" i="32"/>
  <c r="C17" i="31" s="1"/>
  <c r="J17" i="32"/>
  <c r="J18" i="32"/>
  <c r="J19" i="32"/>
  <c r="J20" i="32"/>
  <c r="J16" i="32"/>
  <c r="J11" i="32"/>
  <c r="J12" i="32"/>
  <c r="J13" i="32"/>
  <c r="J10" i="32"/>
  <c r="K9" i="32"/>
  <c r="C7" i="31" s="1"/>
  <c r="I54" i="32"/>
  <c r="I51" i="32"/>
  <c r="I50" i="32"/>
  <c r="I49" i="32"/>
  <c r="I47" i="32"/>
  <c r="I46" i="32"/>
  <c r="I44" i="32"/>
  <c r="I42" i="32"/>
  <c r="I41" i="32"/>
  <c r="I40" i="32"/>
  <c r="I38" i="32"/>
  <c r="I36" i="32"/>
  <c r="I33" i="32"/>
  <c r="I32" i="32"/>
  <c r="I31" i="32"/>
  <c r="I28" i="32"/>
  <c r="I27" i="32"/>
  <c r="I25" i="32"/>
  <c r="I24" i="32"/>
  <c r="I22" i="32"/>
  <c r="I20" i="32"/>
  <c r="I19" i="32"/>
  <c r="I18" i="32"/>
  <c r="I17" i="32"/>
  <c r="I16" i="32"/>
  <c r="I13" i="32"/>
  <c r="I12" i="32"/>
  <c r="I11" i="32"/>
  <c r="I10" i="32"/>
  <c r="I54" i="29"/>
  <c r="I50" i="29"/>
  <c r="I51" i="29"/>
  <c r="I49" i="29"/>
  <c r="I47" i="29"/>
  <c r="I46" i="29"/>
  <c r="I44" i="29"/>
  <c r="I41" i="29"/>
  <c r="I42" i="29"/>
  <c r="I40" i="29"/>
  <c r="I38" i="29"/>
  <c r="I36" i="29"/>
  <c r="I32" i="29"/>
  <c r="I33" i="29"/>
  <c r="I31" i="29"/>
  <c r="I28" i="29"/>
  <c r="I27" i="29"/>
  <c r="I25" i="29"/>
  <c r="I24" i="29"/>
  <c r="I22" i="29"/>
  <c r="I17" i="29"/>
  <c r="I18" i="29"/>
  <c r="I19" i="29"/>
  <c r="I20" i="29"/>
  <c r="I16" i="29"/>
  <c r="I11" i="29"/>
  <c r="L11" i="29" s="1"/>
  <c r="I12" i="29"/>
  <c r="I13" i="29"/>
  <c r="I10" i="29"/>
  <c r="M25" i="32" l="1"/>
  <c r="M38" i="32"/>
  <c r="M50" i="32"/>
  <c r="K9" i="33"/>
  <c r="M27" i="32"/>
  <c r="M41" i="32"/>
  <c r="M13" i="32"/>
  <c r="M44" i="32"/>
  <c r="K23" i="33"/>
  <c r="M40" i="32"/>
  <c r="M51" i="32"/>
  <c r="N12" i="33"/>
  <c r="C12" i="28" s="1"/>
  <c r="M54" i="32"/>
  <c r="N32" i="33"/>
  <c r="C45" i="28" s="1"/>
  <c r="J48" i="32"/>
  <c r="M31" i="32"/>
  <c r="J23" i="32"/>
  <c r="M17" i="32"/>
  <c r="J45" i="32"/>
  <c r="M10" i="32"/>
  <c r="J30" i="32"/>
  <c r="M32" i="32"/>
  <c r="M12" i="32"/>
  <c r="M46" i="32"/>
  <c r="M24" i="32"/>
  <c r="N42" i="33"/>
  <c r="C61" i="28" s="1"/>
  <c r="I45" i="33"/>
  <c r="M11" i="32"/>
  <c r="I30" i="33"/>
  <c r="M47" i="32"/>
  <c r="N50" i="33"/>
  <c r="C74" i="28" s="1"/>
  <c r="N41" i="33"/>
  <c r="C59" i="28" s="1"/>
  <c r="M19" i="32"/>
  <c r="J26" i="32"/>
  <c r="N25" i="33"/>
  <c r="C34" i="28" s="1"/>
  <c r="N27" i="33"/>
  <c r="C37" i="28" s="1"/>
  <c r="M22" i="32"/>
  <c r="J26" i="33"/>
  <c r="J48" i="33"/>
  <c r="K39" i="33"/>
  <c r="K30" i="33"/>
  <c r="K26" i="33"/>
  <c r="N22" i="33"/>
  <c r="C29" i="28" s="1"/>
  <c r="N49" i="33"/>
  <c r="C72" i="28" s="1"/>
  <c r="N40" i="33"/>
  <c r="C57" i="28" s="1"/>
  <c r="J39" i="32"/>
  <c r="N38" i="33"/>
  <c r="C54" i="28" s="1"/>
  <c r="N36" i="33"/>
  <c r="C51" i="28" s="1"/>
  <c r="N33" i="33"/>
  <c r="C47" i="28" s="1"/>
  <c r="M28" i="32"/>
  <c r="N28" i="33"/>
  <c r="C39" i="28" s="1"/>
  <c r="N24" i="33"/>
  <c r="C32" i="28" s="1"/>
  <c r="N17" i="33"/>
  <c r="C20" i="28" s="1"/>
  <c r="M16" i="32"/>
  <c r="J9" i="33"/>
  <c r="N11" i="33"/>
  <c r="C10" i="28" s="1"/>
  <c r="N54" i="33"/>
  <c r="C80" i="28" s="1"/>
  <c r="N51" i="33"/>
  <c r="C76" i="28" s="1"/>
  <c r="M49" i="32"/>
  <c r="N31" i="33"/>
  <c r="C43" i="28" s="1"/>
  <c r="I26" i="29"/>
  <c r="I21" i="33"/>
  <c r="N21" i="33" s="1"/>
  <c r="C28" i="28" s="1"/>
  <c r="M20" i="32"/>
  <c r="N16" i="33"/>
  <c r="C18" i="28" s="1"/>
  <c r="N37" i="33"/>
  <c r="C53" i="28" s="1"/>
  <c r="N20" i="33"/>
  <c r="C26" i="28" s="1"/>
  <c r="K48" i="33"/>
  <c r="K45" i="33"/>
  <c r="N19" i="33"/>
  <c r="C24" i="28" s="1"/>
  <c r="K15" i="33"/>
  <c r="N13" i="33"/>
  <c r="C14" i="28" s="1"/>
  <c r="N44" i="33"/>
  <c r="C64" i="28" s="1"/>
  <c r="M42" i="32"/>
  <c r="N10" i="33"/>
  <c r="C8" i="28" s="1"/>
  <c r="J9" i="32"/>
  <c r="N18" i="33"/>
  <c r="C22" i="28" s="1"/>
  <c r="I9" i="29"/>
  <c r="M18" i="32"/>
  <c r="N43" i="33"/>
  <c r="N47" i="33"/>
  <c r="C69" i="28" s="1"/>
  <c r="N46" i="33"/>
  <c r="C67" i="28" s="1"/>
  <c r="J15" i="32"/>
  <c r="M33" i="32"/>
  <c r="M36" i="32"/>
  <c r="N35" i="33"/>
  <c r="C50" i="28" s="1"/>
  <c r="K55" i="32"/>
  <c r="K59" i="32" s="1"/>
  <c r="N53" i="33"/>
  <c r="L55" i="33"/>
  <c r="L59" i="33" s="1"/>
  <c r="I26" i="33"/>
  <c r="J30" i="33"/>
  <c r="J45" i="33"/>
  <c r="I15" i="33"/>
  <c r="I23" i="33"/>
  <c r="J23" i="33"/>
  <c r="I39" i="33"/>
  <c r="J39" i="33"/>
  <c r="I48" i="33"/>
  <c r="I9" i="33"/>
  <c r="J15" i="33"/>
  <c r="I9" i="32"/>
  <c r="I26" i="32"/>
  <c r="I48" i="32"/>
  <c r="I15" i="32"/>
  <c r="I21" i="32"/>
  <c r="M21" i="32" s="1"/>
  <c r="I23" i="32"/>
  <c r="M23" i="32" s="1"/>
  <c r="I30" i="32"/>
  <c r="I35" i="32"/>
  <c r="M35" i="32" s="1"/>
  <c r="I37" i="32"/>
  <c r="M37" i="32" s="1"/>
  <c r="I39" i="32"/>
  <c r="I43" i="32"/>
  <c r="I45" i="32"/>
  <c r="I53" i="32"/>
  <c r="M53" i="32" s="1"/>
  <c r="C79" i="28" l="1"/>
  <c r="C82" i="34"/>
  <c r="I55" i="32"/>
  <c r="I59" i="32" s="1"/>
  <c r="M48" i="32"/>
  <c r="M45" i="32"/>
  <c r="M30" i="32"/>
  <c r="N30" i="33"/>
  <c r="C42" i="28" s="1"/>
  <c r="N23" i="33"/>
  <c r="C31" i="28" s="1"/>
  <c r="J55" i="32"/>
  <c r="J59" i="32" s="1"/>
  <c r="N9" i="33"/>
  <c r="C7" i="28" s="1"/>
  <c r="K55" i="33"/>
  <c r="K59" i="33" s="1"/>
  <c r="N45" i="33"/>
  <c r="C66" i="28" s="1"/>
  <c r="N39" i="33"/>
  <c r="C56" i="28" s="1"/>
  <c r="M9" i="32"/>
  <c r="N15" i="33"/>
  <c r="C17" i="28" s="1"/>
  <c r="M15" i="32"/>
  <c r="M39" i="32"/>
  <c r="M43" i="32"/>
  <c r="C63" i="28"/>
  <c r="N48" i="33"/>
  <c r="C71" i="28" s="1"/>
  <c r="M26" i="32"/>
  <c r="N26" i="33"/>
  <c r="C36" i="28" s="1"/>
  <c r="K56" i="32"/>
  <c r="C82" i="31"/>
  <c r="L56" i="33"/>
  <c r="L58" i="33" s="1"/>
  <c r="J55" i="33"/>
  <c r="J59" i="33" s="1"/>
  <c r="I55" i="33"/>
  <c r="I59" i="33" s="1"/>
  <c r="C80" i="30"/>
  <c r="C76" i="30"/>
  <c r="C74" i="30"/>
  <c r="C72" i="30"/>
  <c r="C69" i="30"/>
  <c r="C67" i="30"/>
  <c r="C64" i="30"/>
  <c r="C61" i="30"/>
  <c r="C59" i="30"/>
  <c r="C57" i="30"/>
  <c r="C54" i="30"/>
  <c r="C51" i="30"/>
  <c r="C47" i="30"/>
  <c r="C45" i="30"/>
  <c r="C43" i="30"/>
  <c r="C39" i="30"/>
  <c r="C37" i="30"/>
  <c r="C34" i="30"/>
  <c r="C32" i="30"/>
  <c r="C29" i="30"/>
  <c r="C26" i="30"/>
  <c r="C24" i="30"/>
  <c r="C22" i="30"/>
  <c r="C20" i="30"/>
  <c r="C18" i="30"/>
  <c r="C14" i="30"/>
  <c r="C12" i="30"/>
  <c r="C10" i="30"/>
  <c r="C8" i="30"/>
  <c r="I56" i="33" l="1"/>
  <c r="I57" i="33" s="1"/>
  <c r="K56" i="33"/>
  <c r="K57" i="33" s="1"/>
  <c r="J56" i="32"/>
  <c r="J57" i="32" s="1"/>
  <c r="M55" i="32"/>
  <c r="M59" i="32" s="1"/>
  <c r="K58" i="32"/>
  <c r="L57" i="33"/>
  <c r="K57" i="32"/>
  <c r="N55" i="33"/>
  <c r="N59" i="33" s="1"/>
  <c r="J56" i="33"/>
  <c r="I56" i="32"/>
  <c r="L54" i="29"/>
  <c r="L51" i="29"/>
  <c r="L50" i="29"/>
  <c r="L49" i="29"/>
  <c r="L47" i="29"/>
  <c r="L46" i="29"/>
  <c r="L44" i="29"/>
  <c r="L42" i="29"/>
  <c r="L41" i="29"/>
  <c r="L40" i="29"/>
  <c r="L38" i="29"/>
  <c r="L36" i="29"/>
  <c r="L33" i="29"/>
  <c r="L32" i="29"/>
  <c r="L31" i="29"/>
  <c r="L28" i="29"/>
  <c r="L27" i="29"/>
  <c r="L25" i="29"/>
  <c r="L24" i="29"/>
  <c r="L22" i="29"/>
  <c r="L18" i="29"/>
  <c r="L19" i="29"/>
  <c r="L20" i="29"/>
  <c r="L17" i="29"/>
  <c r="L16" i="29"/>
  <c r="L12" i="29"/>
  <c r="L13" i="29"/>
  <c r="L10" i="29"/>
  <c r="J30" i="29"/>
  <c r="J21" i="29"/>
  <c r="J23" i="29"/>
  <c r="J26" i="29"/>
  <c r="J53" i="29"/>
  <c r="J35" i="29"/>
  <c r="J37" i="29"/>
  <c r="C53" i="30" s="1"/>
  <c r="J39" i="29"/>
  <c r="J43" i="29"/>
  <c r="J45" i="29"/>
  <c r="J48" i="29"/>
  <c r="J9" i="29"/>
  <c r="C7" i="30" s="1"/>
  <c r="J15" i="29"/>
  <c r="I53" i="29"/>
  <c r="I48" i="29"/>
  <c r="I45" i="29"/>
  <c r="I43" i="29"/>
  <c r="I39" i="29"/>
  <c r="I37" i="29"/>
  <c r="I35" i="29"/>
  <c r="I30" i="29"/>
  <c r="I23" i="29"/>
  <c r="I21" i="29"/>
  <c r="I15" i="29"/>
  <c r="C80" i="27"/>
  <c r="C76" i="27"/>
  <c r="C74" i="27"/>
  <c r="C72" i="27"/>
  <c r="C69" i="27"/>
  <c r="C67" i="27"/>
  <c r="C64" i="27"/>
  <c r="C61" i="27"/>
  <c r="C59" i="27"/>
  <c r="C57" i="27"/>
  <c r="C54" i="27"/>
  <c r="C51" i="27"/>
  <c r="C47" i="27"/>
  <c r="C45" i="27"/>
  <c r="C43" i="27"/>
  <c r="C39" i="27"/>
  <c r="C37" i="27"/>
  <c r="C34" i="27"/>
  <c r="C32" i="27"/>
  <c r="C29" i="27"/>
  <c r="C26" i="27"/>
  <c r="C24" i="27"/>
  <c r="C22" i="27"/>
  <c r="C20" i="27"/>
  <c r="C18" i="27"/>
  <c r="C14" i="27"/>
  <c r="C12" i="27"/>
  <c r="C10" i="27"/>
  <c r="C8" i="27"/>
  <c r="M56" i="32" l="1"/>
  <c r="M57" i="32" s="1"/>
  <c r="J57" i="33"/>
  <c r="I57" i="32"/>
  <c r="C82" i="28"/>
  <c r="L37" i="29"/>
  <c r="L9" i="29"/>
  <c r="N56" i="33"/>
  <c r="N57" i="33" s="1"/>
  <c r="I55" i="29"/>
  <c r="I59" i="29" s="1"/>
  <c r="L48" i="29"/>
  <c r="C71" i="30"/>
  <c r="L45" i="29"/>
  <c r="C66" i="30"/>
  <c r="L23" i="29"/>
  <c r="C31" i="30"/>
  <c r="L35" i="29"/>
  <c r="C50" i="30"/>
  <c r="L26" i="29"/>
  <c r="C36" i="30"/>
  <c r="L15" i="29"/>
  <c r="C17" i="30"/>
  <c r="L43" i="29"/>
  <c r="C63" i="30"/>
  <c r="L39" i="29"/>
  <c r="C56" i="30"/>
  <c r="L30" i="29"/>
  <c r="C42" i="30"/>
  <c r="L53" i="29"/>
  <c r="C79" i="30"/>
  <c r="L21" i="29"/>
  <c r="C28" i="30"/>
  <c r="J55" i="29"/>
  <c r="J59" i="29" s="1"/>
  <c r="J56" i="29" l="1"/>
  <c r="J57" i="29" s="1"/>
  <c r="C82" i="30"/>
  <c r="L55" i="29"/>
  <c r="I56" i="29"/>
  <c r="L59" i="29" l="1"/>
  <c r="L56" i="29"/>
  <c r="J58" i="29"/>
  <c r="I57" i="29"/>
  <c r="K50" i="15"/>
  <c r="K51" i="15"/>
  <c r="K47" i="15"/>
  <c r="K41" i="15"/>
  <c r="K42" i="15"/>
  <c r="I48" i="15"/>
  <c r="C71" i="27" s="1"/>
  <c r="I45" i="15"/>
  <c r="C66" i="27" s="1"/>
  <c r="I39" i="15"/>
  <c r="L57" i="29" l="1"/>
  <c r="K39" i="15"/>
  <c r="C56" i="27"/>
  <c r="K49" i="15"/>
  <c r="K46" i="15"/>
  <c r="K44" i="15"/>
  <c r="K40" i="15"/>
  <c r="K38" i="15"/>
  <c r="K36" i="15"/>
  <c r="K31" i="15"/>
  <c r="I53" i="15"/>
  <c r="K48" i="15"/>
  <c r="C63" i="27"/>
  <c r="I37" i="15"/>
  <c r="C53" i="27" s="1"/>
  <c r="I35" i="15"/>
  <c r="C50" i="27" s="1"/>
  <c r="I30" i="15"/>
  <c r="J39" i="7"/>
  <c r="F37" i="15" s="1"/>
  <c r="J41" i="7"/>
  <c r="F39" i="15" s="1"/>
  <c r="J45" i="7"/>
  <c r="F43" i="15" s="1"/>
  <c r="J47" i="7"/>
  <c r="F45" i="15" s="1"/>
  <c r="J50" i="7"/>
  <c r="F48" i="15" s="1"/>
  <c r="J37" i="7"/>
  <c r="F35" i="15" s="1"/>
  <c r="E43" i="15" l="1"/>
  <c r="C43" i="15" s="1"/>
  <c r="D43" i="15"/>
  <c r="E35" i="15"/>
  <c r="C35" i="15" s="1"/>
  <c r="D35" i="15"/>
  <c r="E48" i="15"/>
  <c r="C48" i="15" s="1"/>
  <c r="D48" i="15"/>
  <c r="E45" i="15"/>
  <c r="C45" i="15" s="1"/>
  <c r="D45" i="15"/>
  <c r="C79" i="27"/>
  <c r="E39" i="15"/>
  <c r="C39" i="15" s="1"/>
  <c r="D39" i="15"/>
  <c r="E37" i="15"/>
  <c r="C37" i="15" s="1"/>
  <c r="D37" i="15"/>
  <c r="L41" i="7"/>
  <c r="N41" i="7" s="1"/>
  <c r="L39" i="15"/>
  <c r="K30" i="15"/>
  <c r="C42" i="27"/>
  <c r="L37" i="15"/>
  <c r="J37" i="15" s="1"/>
  <c r="L50" i="7"/>
  <c r="N50" i="7" s="1"/>
  <c r="L48" i="15"/>
  <c r="J48" i="15" s="1"/>
  <c r="L45" i="15"/>
  <c r="J45" i="15" s="1"/>
  <c r="L37" i="7"/>
  <c r="N37" i="7" s="1"/>
  <c r="L35" i="15"/>
  <c r="J35" i="15" s="1"/>
  <c r="L43" i="15"/>
  <c r="L47" i="7"/>
  <c r="N47" i="7" s="1"/>
  <c r="L45" i="7"/>
  <c r="N45" i="7" s="1"/>
  <c r="L39" i="7"/>
  <c r="N39" i="7" s="1"/>
  <c r="K35" i="15"/>
  <c r="J39" i="15" l="1"/>
  <c r="P50" i="7"/>
  <c r="R50" i="7" s="1"/>
  <c r="M48" i="29"/>
  <c r="K48" i="29" s="1"/>
  <c r="F48" i="29"/>
  <c r="P47" i="7"/>
  <c r="R47" i="7" s="1"/>
  <c r="N45" i="32" s="1"/>
  <c r="L45" i="32" s="1"/>
  <c r="F45" i="29"/>
  <c r="D45" i="29" s="1"/>
  <c r="M45" i="29"/>
  <c r="K45" i="29" s="1"/>
  <c r="P45" i="7"/>
  <c r="R45" i="7" s="1"/>
  <c r="M43" i="29"/>
  <c r="K43" i="29" s="1"/>
  <c r="F43" i="29"/>
  <c r="D43" i="29" s="1"/>
  <c r="P41" i="7"/>
  <c r="R41" i="7" s="1"/>
  <c r="M39" i="29"/>
  <c r="K39" i="29" s="1"/>
  <c r="F39" i="29"/>
  <c r="D39" i="29" s="1"/>
  <c r="P39" i="7"/>
  <c r="R39" i="7" s="1"/>
  <c r="N37" i="32" s="1"/>
  <c r="L37" i="32" s="1"/>
  <c r="F37" i="29"/>
  <c r="D37" i="29" s="1"/>
  <c r="M37" i="29"/>
  <c r="K37" i="29" s="1"/>
  <c r="P37" i="7"/>
  <c r="R37" i="7" s="1"/>
  <c r="F35" i="29"/>
  <c r="D35" i="29" s="1"/>
  <c r="M35" i="29"/>
  <c r="K35" i="29" s="1"/>
  <c r="K45" i="15"/>
  <c r="E48" i="29" l="1"/>
  <c r="C48" i="29" s="1"/>
  <c r="D48" i="29"/>
  <c r="T50" i="7"/>
  <c r="V50" i="7" s="1"/>
  <c r="F50" i="7" s="1"/>
  <c r="F48" i="32"/>
  <c r="N48" i="32"/>
  <c r="L48" i="32" s="1"/>
  <c r="F45" i="32"/>
  <c r="T47" i="7"/>
  <c r="V47" i="7" s="1"/>
  <c r="O45" i="33" s="1"/>
  <c r="M45" i="33" s="1"/>
  <c r="E45" i="29"/>
  <c r="C45" i="29" s="1"/>
  <c r="T45" i="7"/>
  <c r="V45" i="7" s="1"/>
  <c r="N43" i="32"/>
  <c r="L43" i="32" s="1"/>
  <c r="F43" i="32"/>
  <c r="D43" i="32" s="1"/>
  <c r="E43" i="29"/>
  <c r="C43" i="29" s="1"/>
  <c r="E39" i="29"/>
  <c r="C39" i="29" s="1"/>
  <c r="T41" i="7"/>
  <c r="V41" i="7" s="1"/>
  <c r="N39" i="32"/>
  <c r="L39" i="32" s="1"/>
  <c r="F39" i="32"/>
  <c r="D39" i="32" s="1"/>
  <c r="F37" i="32"/>
  <c r="T39" i="7"/>
  <c r="V39" i="7" s="1"/>
  <c r="F39" i="7" s="1"/>
  <c r="E37" i="29"/>
  <c r="C37" i="29" s="1"/>
  <c r="E35" i="29"/>
  <c r="C35" i="29" s="1"/>
  <c r="T37" i="7"/>
  <c r="V37" i="7" s="1"/>
  <c r="F35" i="32"/>
  <c r="D35" i="32" s="1"/>
  <c r="N35" i="32"/>
  <c r="L35" i="32" s="1"/>
  <c r="J43" i="15"/>
  <c r="K43" i="15"/>
  <c r="K33" i="15"/>
  <c r="E48" i="32" l="1"/>
  <c r="C48" i="32" s="1"/>
  <c r="D48" i="32"/>
  <c r="E45" i="32"/>
  <c r="C45" i="32" s="1"/>
  <c r="D45" i="32"/>
  <c r="E37" i="32"/>
  <c r="C37" i="32" s="1"/>
  <c r="D37" i="32"/>
  <c r="O37" i="33"/>
  <c r="M37" i="33" s="1"/>
  <c r="F47" i="7"/>
  <c r="C66" i="26" s="1"/>
  <c r="F45" i="33"/>
  <c r="O48" i="33"/>
  <c r="M48" i="33" s="1"/>
  <c r="F48" i="33"/>
  <c r="E43" i="32"/>
  <c r="C43" i="32" s="1"/>
  <c r="F43" i="33"/>
  <c r="O43" i="33"/>
  <c r="M43" i="33" s="1"/>
  <c r="F45" i="7"/>
  <c r="F39" i="33"/>
  <c r="F41" i="7"/>
  <c r="O39" i="33"/>
  <c r="M39" i="33" s="1"/>
  <c r="E39" i="32"/>
  <c r="C39" i="32" s="1"/>
  <c r="F37" i="33"/>
  <c r="E35" i="32"/>
  <c r="C35" i="32" s="1"/>
  <c r="F35" i="33"/>
  <c r="O35" i="33"/>
  <c r="M35" i="33" s="1"/>
  <c r="F37" i="7"/>
  <c r="C53" i="26"/>
  <c r="E39" i="7"/>
  <c r="C39" i="7" s="1"/>
  <c r="K53" i="15"/>
  <c r="E39" i="33" l="1"/>
  <c r="C39" i="33" s="1"/>
  <c r="D39" i="33"/>
  <c r="E35" i="33"/>
  <c r="C35" i="33" s="1"/>
  <c r="D35" i="33"/>
  <c r="E48" i="33"/>
  <c r="C48" i="33" s="1"/>
  <c r="D48" i="33"/>
  <c r="E37" i="33"/>
  <c r="C37" i="33" s="1"/>
  <c r="D37" i="33"/>
  <c r="E43" i="33"/>
  <c r="C43" i="33" s="1"/>
  <c r="D43" i="33"/>
  <c r="E45" i="33"/>
  <c r="C45" i="33" s="1"/>
  <c r="D45" i="33"/>
  <c r="E47" i="7"/>
  <c r="C47" i="7" s="1"/>
  <c r="C71" i="26"/>
  <c r="E50" i="7"/>
  <c r="C50" i="7" s="1"/>
  <c r="C63" i="26"/>
  <c r="E45" i="7"/>
  <c r="C45" i="7" s="1"/>
  <c r="E41" i="7"/>
  <c r="C41" i="7" s="1"/>
  <c r="C56" i="26"/>
  <c r="C50" i="26"/>
  <c r="E37" i="7"/>
  <c r="C37" i="7" s="1"/>
  <c r="K37" i="15"/>
  <c r="U57" i="7"/>
  <c r="Q57" i="7"/>
  <c r="M57" i="7"/>
  <c r="M17" i="36" s="1"/>
  <c r="M17" i="37" s="1"/>
  <c r="J55" i="7"/>
  <c r="F53" i="15" s="1"/>
  <c r="Q17" i="36" l="1"/>
  <c r="Q17" i="37" s="1"/>
  <c r="U17" i="36"/>
  <c r="U17" i="37" s="1"/>
  <c r="E53" i="15"/>
  <c r="C53" i="15" s="1"/>
  <c r="D53" i="15"/>
  <c r="L53" i="15"/>
  <c r="J53" i="15" s="1"/>
  <c r="L55" i="7"/>
  <c r="N55" i="7" s="1"/>
  <c r="I9" i="15"/>
  <c r="C7" i="27" l="1"/>
  <c r="P55" i="7"/>
  <c r="R55" i="7" s="1"/>
  <c r="F53" i="29"/>
  <c r="M53" i="29"/>
  <c r="K53" i="29" s="1"/>
  <c r="D53" i="29" l="1"/>
  <c r="F53" i="32"/>
  <c r="N53" i="32"/>
  <c r="L53" i="32" s="1"/>
  <c r="T55" i="7"/>
  <c r="V55" i="7" s="1"/>
  <c r="F55" i="7" s="1"/>
  <c r="E53" i="29"/>
  <c r="C53" i="29" s="1"/>
  <c r="J32" i="7"/>
  <c r="F30" i="15" s="1"/>
  <c r="D30" i="15" s="1"/>
  <c r="J28" i="7"/>
  <c r="J25" i="7"/>
  <c r="J23" i="7"/>
  <c r="J11" i="7"/>
  <c r="C79" i="26" l="1"/>
  <c r="E53" i="32"/>
  <c r="C53" i="32" s="1"/>
  <c r="D53" i="32"/>
  <c r="E55" i="7"/>
  <c r="F53" i="33"/>
  <c r="O53" i="33"/>
  <c r="M53" i="33" s="1"/>
  <c r="F23" i="15"/>
  <c r="D23" i="15" s="1"/>
  <c r="L9" i="15"/>
  <c r="F9" i="15"/>
  <c r="F26" i="15"/>
  <c r="D26" i="15" s="1"/>
  <c r="F21" i="15"/>
  <c r="D21" i="15" s="1"/>
  <c r="L30" i="15"/>
  <c r="J30" i="15" s="1"/>
  <c r="L28" i="7"/>
  <c r="N28" i="7" s="1"/>
  <c r="L26" i="15"/>
  <c r="L25" i="7"/>
  <c r="N25" i="7" s="1"/>
  <c r="L23" i="15"/>
  <c r="L23" i="7"/>
  <c r="N23" i="7" s="1"/>
  <c r="L21" i="15"/>
  <c r="L11" i="7"/>
  <c r="N11" i="7" s="1"/>
  <c r="L32" i="7"/>
  <c r="N32" i="7" s="1"/>
  <c r="C55" i="7" l="1"/>
  <c r="E53" i="33"/>
  <c r="C53" i="33" s="1"/>
  <c r="D53" i="33"/>
  <c r="D9" i="15"/>
  <c r="F23" i="29"/>
  <c r="D23" i="29" s="1"/>
  <c r="M23" i="29"/>
  <c r="K23" i="29" s="1"/>
  <c r="M30" i="29"/>
  <c r="K30" i="29" s="1"/>
  <c r="F30" i="29"/>
  <c r="M26" i="29"/>
  <c r="K26" i="29" s="1"/>
  <c r="F26" i="29"/>
  <c r="D26" i="29" s="1"/>
  <c r="M21" i="29"/>
  <c r="K21" i="29" s="1"/>
  <c r="F21" i="29"/>
  <c r="D21" i="29" s="1"/>
  <c r="M9" i="29"/>
  <c r="K9" i="29" s="1"/>
  <c r="F9" i="29"/>
  <c r="D9" i="29" s="1"/>
  <c r="P32" i="7"/>
  <c r="R32" i="7" s="1"/>
  <c r="P28" i="7"/>
  <c r="R28" i="7" s="1"/>
  <c r="P25" i="7"/>
  <c r="R25" i="7" s="1"/>
  <c r="P23" i="7"/>
  <c r="R23" i="7" s="1"/>
  <c r="P11" i="7"/>
  <c r="R11" i="7" s="1"/>
  <c r="K13" i="15"/>
  <c r="E30" i="29" l="1"/>
  <c r="C30" i="29" s="1"/>
  <c r="D30" i="29"/>
  <c r="F9" i="32"/>
  <c r="D9" i="32" s="1"/>
  <c r="N9" i="32"/>
  <c r="L9" i="32" s="1"/>
  <c r="F30" i="32"/>
  <c r="D30" i="32" s="1"/>
  <c r="N30" i="32"/>
  <c r="L30" i="32" s="1"/>
  <c r="F26" i="32"/>
  <c r="N26" i="32"/>
  <c r="L26" i="32" s="1"/>
  <c r="E26" i="29"/>
  <c r="C26" i="29" s="1"/>
  <c r="N21" i="32"/>
  <c r="L21" i="32" s="1"/>
  <c r="F21" i="32"/>
  <c r="D21" i="32" s="1"/>
  <c r="F23" i="32"/>
  <c r="D23" i="32" s="1"/>
  <c r="N23" i="32"/>
  <c r="L23" i="32" s="1"/>
  <c r="E9" i="29"/>
  <c r="T32" i="7"/>
  <c r="V32" i="7" s="1"/>
  <c r="T28" i="7"/>
  <c r="V28" i="7" s="1"/>
  <c r="T25" i="7"/>
  <c r="V25" i="7" s="1"/>
  <c r="F25" i="7" s="1"/>
  <c r="T23" i="7"/>
  <c r="V23" i="7" s="1"/>
  <c r="T11" i="7"/>
  <c r="V11" i="7" s="1"/>
  <c r="E26" i="32" l="1"/>
  <c r="C26" i="32" s="1"/>
  <c r="D26" i="32"/>
  <c r="E9" i="32"/>
  <c r="E30" i="32"/>
  <c r="C30" i="32" s="1"/>
  <c r="O26" i="33"/>
  <c r="M26" i="33" s="1"/>
  <c r="F28" i="7"/>
  <c r="C36" i="26" s="1"/>
  <c r="F26" i="33"/>
  <c r="D26" i="33" s="1"/>
  <c r="E21" i="32"/>
  <c r="C21" i="32" s="1"/>
  <c r="O30" i="33"/>
  <c r="M30" i="33" s="1"/>
  <c r="F30" i="33"/>
  <c r="F32" i="7"/>
  <c r="C42" i="26" s="1"/>
  <c r="F21" i="33"/>
  <c r="O21" i="33"/>
  <c r="M21" i="33" s="1"/>
  <c r="F9" i="33"/>
  <c r="D9" i="33" s="1"/>
  <c r="O9" i="33"/>
  <c r="M9" i="33" s="1"/>
  <c r="F23" i="33"/>
  <c r="D23" i="33" s="1"/>
  <c r="O23" i="33"/>
  <c r="M23" i="33" s="1"/>
  <c r="E23" i="32"/>
  <c r="C23" i="32" s="1"/>
  <c r="F23" i="7"/>
  <c r="C9" i="29"/>
  <c r="F11" i="7"/>
  <c r="D11" i="7" s="1"/>
  <c r="K11" i="15"/>
  <c r="E30" i="33" l="1"/>
  <c r="C30" i="33" s="1"/>
  <c r="D30" i="33"/>
  <c r="E21" i="33"/>
  <c r="C21" i="33" s="1"/>
  <c r="D21" i="33"/>
  <c r="C9" i="32"/>
  <c r="E26" i="33"/>
  <c r="C26" i="33" s="1"/>
  <c r="E9" i="33"/>
  <c r="E23" i="33"/>
  <c r="C31" i="26"/>
  <c r="C28" i="26"/>
  <c r="C7" i="26"/>
  <c r="I21" i="15"/>
  <c r="C28" i="27" s="1"/>
  <c r="K32" i="15"/>
  <c r="K28" i="15"/>
  <c r="K27" i="15"/>
  <c r="I26" i="15"/>
  <c r="C36" i="27" s="1"/>
  <c r="K25" i="15"/>
  <c r="K24" i="15"/>
  <c r="I23" i="15"/>
  <c r="C31" i="27" s="1"/>
  <c r="K22" i="15"/>
  <c r="K20" i="15"/>
  <c r="K19" i="15"/>
  <c r="K18" i="15"/>
  <c r="K17" i="15"/>
  <c r="K16" i="15"/>
  <c r="I15" i="15"/>
  <c r="K12" i="15"/>
  <c r="K10" i="15"/>
  <c r="C9" i="33" l="1"/>
  <c r="I55" i="15"/>
  <c r="I59" i="15" s="1"/>
  <c r="C17" i="27"/>
  <c r="K15" i="15"/>
  <c r="C23" i="33"/>
  <c r="E23" i="29"/>
  <c r="C23" i="29" s="1"/>
  <c r="E21" i="29"/>
  <c r="C21" i="29" s="1"/>
  <c r="K21" i="15"/>
  <c r="K23" i="15"/>
  <c r="K26" i="15"/>
  <c r="K9" i="15"/>
  <c r="E9" i="15"/>
  <c r="J9" i="15"/>
  <c r="E21" i="15"/>
  <c r="C21" i="15" s="1"/>
  <c r="J21" i="15"/>
  <c r="E23" i="15"/>
  <c r="C23" i="15" s="1"/>
  <c r="J23" i="15"/>
  <c r="E26" i="15"/>
  <c r="C26" i="15" s="1"/>
  <c r="J26" i="15"/>
  <c r="E30" i="15"/>
  <c r="C30" i="15" s="1"/>
  <c r="I57" i="15" l="1"/>
  <c r="I56" i="15"/>
  <c r="I58" i="15" s="1"/>
  <c r="C82" i="27"/>
  <c r="K55" i="15"/>
  <c r="K59" i="15" s="1"/>
  <c r="C9" i="15"/>
  <c r="E32" i="7"/>
  <c r="C32" i="7" s="1"/>
  <c r="E28" i="7"/>
  <c r="C28" i="7" s="1"/>
  <c r="E25" i="7"/>
  <c r="C25" i="7" s="1"/>
  <c r="E23" i="7"/>
  <c r="C23" i="7" s="1"/>
  <c r="E11" i="7"/>
  <c r="K57" i="15" l="1"/>
  <c r="K56" i="15" s="1"/>
  <c r="C11" i="7"/>
  <c r="J17" i="7" l="1"/>
  <c r="F15" i="15" l="1"/>
  <c r="J57" i="7"/>
  <c r="J17" i="36" s="1"/>
  <c r="J17" i="37" s="1"/>
  <c r="L15" i="15"/>
  <c r="J15" i="15" s="1"/>
  <c r="L17" i="7"/>
  <c r="N17" i="7" s="1"/>
  <c r="E15" i="15" l="1"/>
  <c r="E55" i="15" s="1"/>
  <c r="E59" i="15" s="1"/>
  <c r="D15" i="15"/>
  <c r="D55" i="15" s="1"/>
  <c r="D59" i="15" s="1"/>
  <c r="F55" i="15"/>
  <c r="F59" i="15" s="1"/>
  <c r="J59" i="15" s="1"/>
  <c r="L55" i="15"/>
  <c r="P17" i="7"/>
  <c r="R17" i="7" s="1"/>
  <c r="T17" i="7" s="1"/>
  <c r="V17" i="7" s="1"/>
  <c r="M15" i="29"/>
  <c r="K15" i="29" s="1"/>
  <c r="F15" i="29"/>
  <c r="D15" i="29" s="1"/>
  <c r="D55" i="29" s="1"/>
  <c r="D59" i="29" s="1"/>
  <c r="L57" i="7"/>
  <c r="L17" i="36" s="1"/>
  <c r="L17" i="37" s="1"/>
  <c r="J55" i="15" l="1"/>
  <c r="L59" i="15"/>
  <c r="C15" i="15"/>
  <c r="C55" i="15" s="1"/>
  <c r="C59" i="15" s="1"/>
  <c r="L56" i="15"/>
  <c r="L57" i="15" s="1"/>
  <c r="N57" i="7"/>
  <c r="N17" i="36" s="1"/>
  <c r="N17" i="37" s="1"/>
  <c r="F15" i="33"/>
  <c r="D15" i="33" s="1"/>
  <c r="D55" i="33" s="1"/>
  <c r="D59" i="33" s="1"/>
  <c r="O15" i="33"/>
  <c r="M15" i="33" s="1"/>
  <c r="F17" i="7"/>
  <c r="D17" i="7" s="1"/>
  <c r="F55" i="29"/>
  <c r="F59" i="29" s="1"/>
  <c r="K59" i="29" s="1"/>
  <c r="E15" i="29"/>
  <c r="F15" i="32"/>
  <c r="D15" i="32" s="1"/>
  <c r="D55" i="32" s="1"/>
  <c r="D59" i="32" s="1"/>
  <c r="N15" i="32"/>
  <c r="L15" i="32" s="1"/>
  <c r="P57" i="7" l="1"/>
  <c r="P17" i="36" s="1"/>
  <c r="P17" i="37" s="1"/>
  <c r="E55" i="29"/>
  <c r="E59" i="29" s="1"/>
  <c r="M55" i="29"/>
  <c r="M59" i="29" s="1"/>
  <c r="C15" i="29"/>
  <c r="C55" i="29" s="1"/>
  <c r="C59" i="29" s="1"/>
  <c r="E15" i="32"/>
  <c r="E55" i="32" s="1"/>
  <c r="E59" i="32" s="1"/>
  <c r="F55" i="32"/>
  <c r="F59" i="32" s="1"/>
  <c r="C17" i="26"/>
  <c r="E17" i="7"/>
  <c r="E57" i="7" s="1"/>
  <c r="E17" i="36" s="1"/>
  <c r="E17" i="37" s="1"/>
  <c r="E15" i="33"/>
  <c r="E55" i="33" s="1"/>
  <c r="E59" i="33" s="1"/>
  <c r="F55" i="33"/>
  <c r="F59" i="33" s="1"/>
  <c r="R57" i="7" l="1"/>
  <c r="R17" i="36" s="1"/>
  <c r="R17" i="37" s="1"/>
  <c r="K55" i="29"/>
  <c r="M56" i="29"/>
  <c r="M57" i="29" s="1"/>
  <c r="T57" i="7"/>
  <c r="C17" i="7"/>
  <c r="C57" i="7" s="1"/>
  <c r="C17" i="36" s="1"/>
  <c r="C17" i="37" s="1"/>
  <c r="C15" i="32"/>
  <c r="C55" i="32" s="1"/>
  <c r="C59" i="32" s="1"/>
  <c r="C15" i="33"/>
  <c r="C55" i="33" s="1"/>
  <c r="C59" i="33" s="1"/>
  <c r="N55" i="32" l="1"/>
  <c r="N59" i="32" s="1"/>
  <c r="L59" i="32" s="1"/>
  <c r="T17" i="36"/>
  <c r="T17" i="37" s="1"/>
  <c r="N56" i="32"/>
  <c r="N57" i="32" s="1"/>
  <c r="L55" i="32"/>
  <c r="V57" i="7"/>
  <c r="V17" i="36" s="1"/>
  <c r="V17" i="37" s="1"/>
  <c r="F57" i="7" l="1"/>
  <c r="F17" i="36" s="1"/>
  <c r="F17" i="37" s="1"/>
  <c r="O55" i="33"/>
  <c r="O59" i="33" s="1"/>
  <c r="M59" i="33" l="1"/>
  <c r="M55" i="33"/>
  <c r="C82" i="26"/>
  <c r="O56" i="33"/>
  <c r="O57" i="33" s="1"/>
</calcChain>
</file>

<file path=xl/sharedStrings.xml><?xml version="1.0" encoding="utf-8"?>
<sst xmlns="http://schemas.openxmlformats.org/spreadsheetml/2006/main" count="1578" uniqueCount="426">
  <si>
    <t>TOTAL</t>
  </si>
  <si>
    <t>II-1.2</t>
  </si>
  <si>
    <t>I. DATA COLLECTION AND ASSESSMENT</t>
  </si>
  <si>
    <t>DATA COLLECTION AND ASSESSMENT</t>
  </si>
  <si>
    <t>II. TRANSPORTATION PLANNING</t>
  </si>
  <si>
    <t>COMPREHENSIVE TRANSPORTATION PLAN (CTP) DEVELOPMENT</t>
  </si>
  <si>
    <t>Develop CTP Vision</t>
  </si>
  <si>
    <t>Conduct CTP Needs Assessment</t>
  </si>
  <si>
    <t>Analyze Alternatives and Environmental Screening</t>
  </si>
  <si>
    <t>Develop Final Plan</t>
  </si>
  <si>
    <t>Adopt Plan</t>
  </si>
  <si>
    <t>STIP Participation</t>
  </si>
  <si>
    <t>GENERAL TRANSPORTATION PLANNING</t>
  </si>
  <si>
    <t>III. ADMINISTRATION OF TRANSPORTATION PLANNING AND POLICIES</t>
  </si>
  <si>
    <t>Title VI</t>
  </si>
  <si>
    <t>PLANNING WORK PROGRAM</t>
  </si>
  <si>
    <t>__________________________________________________</t>
  </si>
  <si>
    <t>Signature, TAC Chairman</t>
  </si>
  <si>
    <t>Signature, RPO Secretary</t>
  </si>
  <si>
    <t>LOCAL
20%</t>
  </si>
  <si>
    <t>RPO PROGRAM FUNDS</t>
  </si>
  <si>
    <t>Total:</t>
  </si>
  <si>
    <t>Local Share:</t>
  </si>
  <si>
    <t>WORK CATEGORY</t>
  </si>
  <si>
    <t>TASK
CODE</t>
  </si>
  <si>
    <t>Highway</t>
  </si>
  <si>
    <t>Non-Highway</t>
  </si>
  <si>
    <t>Socioeconomic</t>
  </si>
  <si>
    <t>Administrative Documents</t>
  </si>
  <si>
    <t>Regional and Statewide Planning</t>
  </si>
  <si>
    <t>ADMINISTRATIVE ACTIVITIES</t>
  </si>
  <si>
    <t>TCC/TAC Work Facilitation; Ethics Compliance</t>
  </si>
  <si>
    <t>Merger / Project Development</t>
  </si>
  <si>
    <t xml:space="preserve"> I-1.1</t>
  </si>
  <si>
    <t xml:space="preserve"> I-1</t>
  </si>
  <si>
    <t xml:space="preserve"> I-1.2</t>
  </si>
  <si>
    <t xml:space="preserve"> I-1.3</t>
  </si>
  <si>
    <t xml:space="preserve"> II-1</t>
  </si>
  <si>
    <t xml:space="preserve"> II-1.1</t>
  </si>
  <si>
    <t xml:space="preserve"> II-1.3</t>
  </si>
  <si>
    <t xml:space="preserve"> II-1.4</t>
  </si>
  <si>
    <t xml:space="preserve"> II-1.5</t>
  </si>
  <si>
    <t xml:space="preserve"> II-2</t>
  </si>
  <si>
    <t xml:space="preserve"> II-2.1</t>
  </si>
  <si>
    <t xml:space="preserve"> II-3</t>
  </si>
  <si>
    <t xml:space="preserve"> II-3.1</t>
  </si>
  <si>
    <t xml:space="preserve"> II-3.2</t>
  </si>
  <si>
    <t xml:space="preserve"> II-4</t>
  </si>
  <si>
    <t xml:space="preserve"> II-4.1</t>
  </si>
  <si>
    <t xml:space="preserve"> II-4.2</t>
  </si>
  <si>
    <t xml:space="preserve"> III-1</t>
  </si>
  <si>
    <t xml:space="preserve"> III-1.1</t>
  </si>
  <si>
    <t xml:space="preserve"> III-1.2 </t>
  </si>
  <si>
    <t xml:space="preserve"> III-1.3</t>
  </si>
  <si>
    <t>1st Quarter Narrative</t>
  </si>
  <si>
    <t>2nd Quarter Narrative</t>
  </si>
  <si>
    <t>3rd Quarter Narrative</t>
  </si>
  <si>
    <t>4th Quarter Narrative</t>
  </si>
  <si>
    <t>PROGRAM AND PROJECT DEVELOPMENT</t>
  </si>
  <si>
    <t>Project Prioritization</t>
  </si>
  <si>
    <t>PRIORITIZATION</t>
  </si>
  <si>
    <t xml:space="preserve">PRIORITIZATION </t>
  </si>
  <si>
    <t xml:space="preserve"> I-1.4</t>
  </si>
  <si>
    <t>Original Budgeted Amount</t>
  </si>
  <si>
    <t>Net Change</t>
  </si>
  <si>
    <t>New 1st Quarter Budgeted Amount</t>
  </si>
  <si>
    <t>Provide explanation for moving funds from one category to another.</t>
  </si>
  <si>
    <t>III. ADMINISTRATION OF TRANS PLANNING &amp; POLICES</t>
  </si>
  <si>
    <t>New 2nd Quarter Budgeted Amount</t>
  </si>
  <si>
    <t>New 3rd Quarter Budgeted Amount</t>
  </si>
  <si>
    <t>New 4th Quarter Budgeted Amount</t>
  </si>
  <si>
    <t>Approved by the TAC on:    ____________20__</t>
  </si>
  <si>
    <t>CTP Inventory and Assessment</t>
  </si>
  <si>
    <t>Bicycle and Pedestrian Inventory and Assessment</t>
  </si>
  <si>
    <t>Parking Inventories</t>
  </si>
  <si>
    <t>Vehicle Occupancy Rates (VOR) Counts and Assessment</t>
  </si>
  <si>
    <t>Traffic Volume Counts and Assessment</t>
  </si>
  <si>
    <t>Crash Data and Assessment</t>
  </si>
  <si>
    <t>Public Transportation Service Data and Assessment</t>
  </si>
  <si>
    <t>Multimodal Data Collection and Assessment</t>
  </si>
  <si>
    <t>Freight Data Collection and Assessment</t>
  </si>
  <si>
    <t>Socioeconomic Data Inventory</t>
  </si>
  <si>
    <t>Environmental and Land use  Data Inventory and Assessment</t>
  </si>
  <si>
    <t>Demographic Data Collection and Assessment</t>
  </si>
  <si>
    <t>CTP Study Setup</t>
  </si>
  <si>
    <t>Local CTP Vision</t>
  </si>
  <si>
    <t>Data Collection and Assessment</t>
  </si>
  <si>
    <t>Current and Future Year Data Endorsements</t>
  </si>
  <si>
    <t>Deficiency Assessment</t>
  </si>
  <si>
    <t>Alternatives Assessment</t>
  </si>
  <si>
    <t>Local Alternative Consensus</t>
  </si>
  <si>
    <t>Develop CTP Maps</t>
  </si>
  <si>
    <t>Local Endorsement</t>
  </si>
  <si>
    <t>CTP Document</t>
  </si>
  <si>
    <t>CTP and Local Land Use Revisions</t>
  </si>
  <si>
    <t>Development of Local Implementation Strategies</t>
  </si>
  <si>
    <t>Purpose and Need Data</t>
  </si>
  <si>
    <t>Public Involvement Strategies</t>
  </si>
  <si>
    <t>Meeting Attendance</t>
  </si>
  <si>
    <t>Review and Comment</t>
  </si>
  <si>
    <t>Indirect and Cumulative Effects</t>
  </si>
  <si>
    <t>RPO Affirmation of Title VI Compliance</t>
  </si>
  <si>
    <t>Transportation Initiatives and ADA Compliance</t>
  </si>
  <si>
    <t>Environmental Justice Assessment</t>
  </si>
  <si>
    <t>Limited English Proficiency (LEP) Assessment</t>
  </si>
  <si>
    <t>Planning Work Program</t>
  </si>
  <si>
    <t>5-Year Planning Calendar</t>
  </si>
  <si>
    <t>Quarterly Invoice and Progress Reports</t>
  </si>
  <si>
    <t>Regulatory Documents</t>
  </si>
  <si>
    <t>1-1.4</t>
  </si>
  <si>
    <t>Preparing for and holding Meetings</t>
  </si>
  <si>
    <t>Ethics Compliance Activities</t>
  </si>
  <si>
    <t>Examples of Activities in Categories</t>
  </si>
  <si>
    <t xml:space="preserve"> IV-1</t>
  </si>
  <si>
    <t>IV-1.1</t>
  </si>
  <si>
    <t>Incurred Indirect Costs</t>
  </si>
  <si>
    <t>INDIRECT COSTS</t>
  </si>
  <si>
    <t>Provide explanation for moving funds from one category to another</t>
  </si>
  <si>
    <t xml:space="preserve"> IV-1.1</t>
  </si>
  <si>
    <t>Program Administration</t>
  </si>
  <si>
    <t>IV.  DIRECT COSTS</t>
  </si>
  <si>
    <t>V.  INDIRECT COSTS</t>
  </si>
  <si>
    <t xml:space="preserve"> V-1</t>
  </si>
  <si>
    <t xml:space="preserve"> II-1.2</t>
  </si>
  <si>
    <t xml:space="preserve"> IV-2</t>
  </si>
  <si>
    <t xml:space="preserve"> IV-3</t>
  </si>
  <si>
    <t xml:space="preserve"> IV-4</t>
  </si>
  <si>
    <t xml:space="preserve"> IV-5</t>
  </si>
  <si>
    <t xml:space="preserve"> IV-6</t>
  </si>
  <si>
    <t>V. INDIRECT COSTS</t>
  </si>
  <si>
    <t>IV. DIRECT COSTS</t>
  </si>
  <si>
    <t xml:space="preserve"> IV-2.1</t>
  </si>
  <si>
    <t xml:space="preserve"> IV-3.1</t>
  </si>
  <si>
    <t xml:space="preserve"> IV-4.1</t>
  </si>
  <si>
    <t xml:space="preserve"> IV-5.1</t>
  </si>
  <si>
    <t xml:space="preserve"> IV-6.1</t>
  </si>
  <si>
    <t>News Media Ads</t>
  </si>
  <si>
    <t>Mailings</t>
  </si>
  <si>
    <t>Program-wide Direct Costs</t>
  </si>
  <si>
    <t>Other Modes</t>
  </si>
  <si>
    <t xml:space="preserve"> IV-3.2</t>
  </si>
  <si>
    <t>Meal Costs</t>
  </si>
  <si>
    <t xml:space="preserve"> IV-3.3</t>
  </si>
  <si>
    <t>Incidentals</t>
  </si>
  <si>
    <t>Hotel Costs</t>
  </si>
  <si>
    <t>Conference Registration</t>
  </si>
  <si>
    <t xml:space="preserve"> IV-5.2</t>
  </si>
  <si>
    <t xml:space="preserve"> IV-6.2</t>
  </si>
  <si>
    <t xml:space="preserve"> IV-6.3</t>
  </si>
  <si>
    <t>Car Rental Costs</t>
  </si>
  <si>
    <t>Other Travel Expenses</t>
  </si>
  <si>
    <t>Mileage Reimbursement</t>
  </si>
  <si>
    <t xml:space="preserve">   I-1.1</t>
  </si>
  <si>
    <t xml:space="preserve">   I-1.2</t>
  </si>
  <si>
    <t xml:space="preserve">   I-1.3</t>
  </si>
  <si>
    <t xml:space="preserve">   I-1.4</t>
  </si>
  <si>
    <t xml:space="preserve">   II-1.1</t>
  </si>
  <si>
    <t xml:space="preserve">   II-1.2</t>
  </si>
  <si>
    <t xml:space="preserve">   II-1.3</t>
  </si>
  <si>
    <t xml:space="preserve">   II-1.4</t>
  </si>
  <si>
    <t xml:space="preserve">   II-1.5</t>
  </si>
  <si>
    <t xml:space="preserve">   II-2.1</t>
  </si>
  <si>
    <t xml:space="preserve">   II-3.1</t>
  </si>
  <si>
    <t xml:space="preserve">   II-3.2</t>
  </si>
  <si>
    <t xml:space="preserve">   II-4.1</t>
  </si>
  <si>
    <t xml:space="preserve">   II-4.2</t>
  </si>
  <si>
    <t xml:space="preserve">   III-1.1</t>
  </si>
  <si>
    <t xml:space="preserve">   III-1.2 </t>
  </si>
  <si>
    <t xml:space="preserve">   III-1.3</t>
  </si>
  <si>
    <t xml:space="preserve">   IV-1.1</t>
  </si>
  <si>
    <t xml:space="preserve">  IV-2.1</t>
  </si>
  <si>
    <t xml:space="preserve">   IV-3.1</t>
  </si>
  <si>
    <t xml:space="preserve">   IV-3.2</t>
  </si>
  <si>
    <t xml:space="preserve">   IV-3.3</t>
  </si>
  <si>
    <t xml:space="preserve">   IV-4.1</t>
  </si>
  <si>
    <t xml:space="preserve">   IV-5.1</t>
  </si>
  <si>
    <t xml:space="preserve">   IV-5.2</t>
  </si>
  <si>
    <t xml:space="preserve">   IV-6.1</t>
  </si>
  <si>
    <t xml:space="preserve">   IV-6.2</t>
  </si>
  <si>
    <t xml:space="preserve">   IV-6.3</t>
  </si>
  <si>
    <t xml:space="preserve">   V-1.1</t>
  </si>
  <si>
    <t>Special Studies, Projects and Other Trainings</t>
  </si>
  <si>
    <t>TCC / TAC Work Facilitation; Ethics Compliance</t>
  </si>
  <si>
    <t>Meeting / Workshop / Training Fees</t>
  </si>
  <si>
    <t xml:space="preserve"> I-1 DATA COLLECTION AND ASSESSMENT</t>
  </si>
  <si>
    <t xml:space="preserve">  I-1.1</t>
  </si>
  <si>
    <t xml:space="preserve">  I-1.2</t>
  </si>
  <si>
    <t xml:space="preserve">  I-1.3</t>
  </si>
  <si>
    <t xml:space="preserve">  I-1.4</t>
  </si>
  <si>
    <t xml:space="preserve"> II-1 COMPREHENSIVE TRANSPORTATION PLAN (CTP) DEVELOPMENT</t>
  </si>
  <si>
    <t>Narrative</t>
  </si>
  <si>
    <t xml:space="preserve"> II-2 PRIORITIZATION </t>
  </si>
  <si>
    <t xml:space="preserve"> II-3 PROGRAM AND PROJECT DEVELOPMENT</t>
  </si>
  <si>
    <t xml:space="preserve"> II-4 GENERAL TRANSPORTATION PLANNING</t>
  </si>
  <si>
    <t xml:space="preserve"> III-1 ADMINISTRATIVE ACTIVITIES</t>
  </si>
  <si>
    <t>PROGRAMMATIC DIRECT CHARGES</t>
  </si>
  <si>
    <t>ADVERTISING</t>
  </si>
  <si>
    <t>LODGING, MEALS, INCIDENTALS</t>
  </si>
  <si>
    <t>POSTAGE</t>
  </si>
  <si>
    <t>REGISTRATION / TRAINING</t>
  </si>
  <si>
    <t>TRAVEL</t>
  </si>
  <si>
    <t xml:space="preserve"> IV-6 TRAVEL</t>
  </si>
  <si>
    <t xml:space="preserve"> IV-5 REGISTRATION / TRAINING</t>
  </si>
  <si>
    <t xml:space="preserve"> IV-4 POSTAGE</t>
  </si>
  <si>
    <t xml:space="preserve"> IV-3 LODGING, MEALS, INCIDENTALS</t>
  </si>
  <si>
    <t xml:space="preserve"> IV-2 ADVERTISING</t>
  </si>
  <si>
    <t xml:space="preserve"> IV-1 PROGRAMMATIC DIRECT CHARGES</t>
  </si>
  <si>
    <t xml:space="preserve">  II-1.1</t>
  </si>
  <si>
    <t xml:space="preserve">  II-1.2</t>
  </si>
  <si>
    <t xml:space="preserve">  II-1.3</t>
  </si>
  <si>
    <t xml:space="preserve">  II-1.4</t>
  </si>
  <si>
    <t xml:space="preserve">  II-1.5</t>
  </si>
  <si>
    <t xml:space="preserve">  II-2.1</t>
  </si>
  <si>
    <t xml:space="preserve">  II-3.1</t>
  </si>
  <si>
    <t xml:space="preserve">  II-3.2</t>
  </si>
  <si>
    <t xml:space="preserve">  II-4.1</t>
  </si>
  <si>
    <t xml:space="preserve">  II-4.2</t>
  </si>
  <si>
    <t xml:space="preserve">  III-1.1</t>
  </si>
  <si>
    <t xml:space="preserve">  III-1.2 </t>
  </si>
  <si>
    <t xml:space="preserve">  III-1.3</t>
  </si>
  <si>
    <t xml:space="preserve">  IV-1.1</t>
  </si>
  <si>
    <t xml:space="preserve">  IV-3.1</t>
  </si>
  <si>
    <t xml:space="preserve">  IV-3.2</t>
  </si>
  <si>
    <t xml:space="preserve">  IV-3.3</t>
  </si>
  <si>
    <t xml:space="preserve">  IV-4.1</t>
  </si>
  <si>
    <t xml:space="preserve">  IV-5.1</t>
  </si>
  <si>
    <t xml:space="preserve">  IV-5.2</t>
  </si>
  <si>
    <t xml:space="preserve">  IV-6.1</t>
  </si>
  <si>
    <t xml:space="preserve">  IV-6.2</t>
  </si>
  <si>
    <t xml:space="preserve">  IV-6.3</t>
  </si>
  <si>
    <t xml:space="preserve">  V-1.1</t>
  </si>
  <si>
    <t>CTP DEVELOPMENT</t>
  </si>
  <si>
    <t>Special Studies, Projects and Other Training</t>
  </si>
  <si>
    <t>Yearly Narrative</t>
  </si>
  <si>
    <t>Program Expenses</t>
  </si>
  <si>
    <t>Communications</t>
  </si>
  <si>
    <t>IV-1.2</t>
  </si>
  <si>
    <t>Advertising</t>
  </si>
  <si>
    <t>IV-1.3</t>
  </si>
  <si>
    <t>IV-1.4</t>
  </si>
  <si>
    <t>IV-1.5</t>
  </si>
  <si>
    <t>IV-1.6</t>
  </si>
  <si>
    <t>Lodging, Meals, Incidentasl</t>
  </si>
  <si>
    <t>Postage</t>
  </si>
  <si>
    <t>Registration/Training</t>
  </si>
  <si>
    <t>Travel</t>
  </si>
  <si>
    <t>INDIRECT COSTS APPROVED BY COGNIZAT AGENT FY 18-19</t>
  </si>
  <si>
    <t>V-1.1</t>
  </si>
  <si>
    <t>cell phone</t>
  </si>
  <si>
    <t>communications</t>
  </si>
  <si>
    <t>telecom</t>
  </si>
  <si>
    <t>telephone</t>
  </si>
  <si>
    <t>telephone and internet</t>
  </si>
  <si>
    <t>telephone, cell service</t>
  </si>
  <si>
    <t>telephone/postage</t>
  </si>
  <si>
    <t>broadband</t>
  </si>
  <si>
    <t>Dues and Subscriptions</t>
  </si>
  <si>
    <t>dues and subscriptions</t>
  </si>
  <si>
    <t>dues/memberships</t>
  </si>
  <si>
    <t>Equipment</t>
  </si>
  <si>
    <t>capital equipment</t>
  </si>
  <si>
    <t>equipment - capital outlay</t>
  </si>
  <si>
    <t>equipment maintenace and repair</t>
  </si>
  <si>
    <t>equipment maintenance</t>
  </si>
  <si>
    <t>equipment rent</t>
  </si>
  <si>
    <t>copier</t>
  </si>
  <si>
    <t>computer costs</t>
  </si>
  <si>
    <t>maintenance and repair</t>
  </si>
  <si>
    <t>Insurance</t>
  </si>
  <si>
    <t>insurance</t>
  </si>
  <si>
    <t>insurance and bonding</t>
  </si>
  <si>
    <t>Occupancy Cost</t>
  </si>
  <si>
    <t>Professional Services</t>
  </si>
  <si>
    <t>Supplies</t>
  </si>
  <si>
    <t>IT</t>
  </si>
  <si>
    <t>IT system administration</t>
  </si>
  <si>
    <t>CPU services, licensing &amp; fees</t>
  </si>
  <si>
    <t>computer services</t>
  </si>
  <si>
    <t>contracted (computer/phone)</t>
  </si>
  <si>
    <t>copier costs/paper</t>
  </si>
  <si>
    <t>office supplies</t>
  </si>
  <si>
    <t>supplies</t>
  </si>
  <si>
    <t>special materials</t>
  </si>
  <si>
    <t>printing</t>
  </si>
  <si>
    <t>printing, dues</t>
  </si>
  <si>
    <t>audit</t>
  </si>
  <si>
    <t>professional services</t>
  </si>
  <si>
    <t>building rent</t>
  </si>
  <si>
    <t>cost of space</t>
  </si>
  <si>
    <t>occupancy</t>
  </si>
  <si>
    <t>occupancy expense</t>
  </si>
  <si>
    <t>rent</t>
  </si>
  <si>
    <t>building maintenance</t>
  </si>
  <si>
    <t>utilities</t>
  </si>
  <si>
    <t>advertising</t>
  </si>
  <si>
    <t>news media legal ads</t>
  </si>
  <si>
    <t>lodging</t>
  </si>
  <si>
    <t>lodging and meals</t>
  </si>
  <si>
    <t>meals</t>
  </si>
  <si>
    <t>hotels, meals, incidentals</t>
  </si>
  <si>
    <t>parking expense</t>
  </si>
  <si>
    <t>postage</t>
  </si>
  <si>
    <t>shipping</t>
  </si>
  <si>
    <t>meeting expense</t>
  </si>
  <si>
    <t>meeting expense and conference registration</t>
  </si>
  <si>
    <t>meetings and registration</t>
  </si>
  <si>
    <t>registration fees</t>
  </si>
  <si>
    <t>registration/travel</t>
  </si>
  <si>
    <t>employee and board training</t>
  </si>
  <si>
    <t>training</t>
  </si>
  <si>
    <t>travel</t>
  </si>
  <si>
    <t>travel - other</t>
  </si>
  <si>
    <t>travel and training</t>
  </si>
  <si>
    <t>training and travel</t>
  </si>
  <si>
    <t>vehicles usage</t>
  </si>
  <si>
    <t>mileage and auto allowance</t>
  </si>
  <si>
    <t>mileage expense</t>
  </si>
  <si>
    <t xml:space="preserve">   IV-2.1</t>
  </si>
  <si>
    <r>
      <t xml:space="preserve">Date: </t>
    </r>
    <r>
      <rPr>
        <b/>
        <sz val="12"/>
        <color rgb="FFFF0000"/>
        <rFont val="Arial"/>
        <family val="2"/>
      </rPr>
      <t>Day</t>
    </r>
    <r>
      <rPr>
        <b/>
        <sz val="12"/>
        <rFont val="Arial"/>
        <family val="2"/>
      </rPr>
      <t>/</t>
    </r>
    <r>
      <rPr>
        <b/>
        <sz val="12"/>
        <color rgb="FFFF0000"/>
        <rFont val="Arial"/>
        <family val="2"/>
      </rPr>
      <t>Month</t>
    </r>
    <r>
      <rPr>
        <b/>
        <sz val="12"/>
        <rFont val="Arial"/>
        <family val="2"/>
      </rPr>
      <t>/20</t>
    </r>
    <r>
      <rPr>
        <b/>
        <sz val="12"/>
        <color rgb="FFFF0000"/>
        <rFont val="Arial"/>
        <family val="2"/>
      </rPr>
      <t>XX</t>
    </r>
  </si>
  <si>
    <t>Original Budget With Previous Q Amendment(s)</t>
  </si>
  <si>
    <t>1st 
QUARTER
EXPENDITURES</t>
  </si>
  <si>
    <t>% BUDGET
SPENT TO DATE</t>
  </si>
  <si>
    <t>TO DATE
EXPENDITURES</t>
  </si>
  <si>
    <t>BUDGETED
AMOUNT</t>
  </si>
  <si>
    <t>LOCAL
20%</t>
  </si>
  <si>
    <t>2nd 
QUARTER
EXPENDITURES</t>
  </si>
  <si>
    <t>3rd 
QUARTER
EXPENDITURES</t>
  </si>
  <si>
    <t>4th 
QUARTER
EXPENDITURES</t>
  </si>
  <si>
    <t xml:space="preserve"> V-1 INDIRECT COSTS</t>
  </si>
  <si>
    <t>SPR PROGRAM FUNDS</t>
  </si>
  <si>
    <t>LOCAL</t>
  </si>
  <si>
    <t>STATE</t>
  </si>
  <si>
    <t xml:space="preserve"> VI-1</t>
  </si>
  <si>
    <t>SPECIAL SPR ALLOCATION</t>
  </si>
  <si>
    <t>VI.  SPECIAL STATE PLANNING &amp; RESEARCH FUNDS</t>
  </si>
  <si>
    <t xml:space="preserve">   VI-1.1</t>
  </si>
  <si>
    <t>Q1 Amendment</t>
  </si>
  <si>
    <t>Q4 Amendment</t>
  </si>
  <si>
    <t>Q3 Amendment</t>
  </si>
  <si>
    <t>Q2 Amendment</t>
  </si>
  <si>
    <t>FEDERAL
80%</t>
  </si>
  <si>
    <t>FEDERAL
80%</t>
  </si>
  <si>
    <t>FEDERAL</t>
  </si>
  <si>
    <t>Federal Share:</t>
  </si>
  <si>
    <t>State Share:</t>
  </si>
  <si>
    <t>RPO Program TOTAL</t>
  </si>
  <si>
    <t>State
0%</t>
  </si>
  <si>
    <t>Federal 80%</t>
  </si>
  <si>
    <t>RPO Operations Q4 reimbursement</t>
  </si>
  <si>
    <t>RPO Operations Q3 reimbursement</t>
  </si>
  <si>
    <t>VI. SPECIAL STUDY SPR FUNDS</t>
  </si>
  <si>
    <t>RPO Operations Q2 reimbursement</t>
  </si>
  <si>
    <t>RPO Operations Q1 reimbursement</t>
  </si>
  <si>
    <t>RPO Special Study Q1 reimbursement</t>
  </si>
  <si>
    <t>Can not modify Special Study amount</t>
  </si>
  <si>
    <t>STATE
0%</t>
  </si>
  <si>
    <t>SPR Expenditures</t>
  </si>
  <si>
    <t>Total Expense</t>
  </si>
  <si>
    <t>ANNUAL FUNDING SOURCES TABLE</t>
  </si>
  <si>
    <t>FIRST QUARTER - QUARTERLY EXPENDITURE SUMMARY</t>
  </si>
  <si>
    <t>2nd QUARTER - QUARTERLY EXPENDITURE SUMMARY</t>
  </si>
  <si>
    <t>3rd QUARTER - QUARTERLY EXPENDITURE SUMMARY</t>
  </si>
  <si>
    <t>4th QUARTER - QUARTERLY EXPENDITURE SUMMARY</t>
  </si>
  <si>
    <t xml:space="preserve"> V-1 INDIRECT COSTS APPROVED BY COGNIZANT AGENCY</t>
  </si>
  <si>
    <t xml:space="preserve"> V-1 INDIRECT COSTS APPROVED BY COGNIZANT AGENCY </t>
  </si>
  <si>
    <t xml:space="preserve">   VI-1.2</t>
  </si>
  <si>
    <t>SPECIAL SPR PROJECT #2 TOTAL</t>
  </si>
  <si>
    <t>RPO Operational Expense TOTAL</t>
  </si>
  <si>
    <t>SPR SPECIAL PROJECT #1 TOTAL</t>
  </si>
  <si>
    <t>RPO OPERATIONAL EXPENSE TOTAL</t>
  </si>
  <si>
    <t>SPECIAL SPR ALLOCATION (Project #1)</t>
  </si>
  <si>
    <t>SPECIAL SPR ALLOCATION (Project #2)</t>
  </si>
  <si>
    <t>RPO Expenditures  --4th Quarter expenses incurred April 1 - June 30</t>
  </si>
  <si>
    <t>RPO Expenditures - 3rd Quarter expenses incurred January 1 - March 31</t>
  </si>
  <si>
    <t>RPO Expenditures - 2nd Quarter expenses incurred October 1 - December 31</t>
  </si>
  <si>
    <t>RPO Expenditures-1st Quarter expenses incurred July 1 - September 30</t>
  </si>
  <si>
    <t>PWP TOTAL with one special study</t>
  </si>
  <si>
    <t>PWP TOTAL with 2 special studies</t>
  </si>
  <si>
    <t>SPECIAL SPR PROJECT TOTAL</t>
  </si>
  <si>
    <t>Special Study Narrative</t>
  </si>
  <si>
    <t>WBS #</t>
  </si>
  <si>
    <t>PO #</t>
  </si>
  <si>
    <t>1st Quarter expenses incurred 
July 1 - September 30</t>
  </si>
  <si>
    <t>2nd Quarter expenses incurred 
July 1 - September 30</t>
  </si>
  <si>
    <t>RPO Special Study Q2 reimbursement</t>
  </si>
  <si>
    <t>3rd Quarter expenses incurred 
July 1 - September 30</t>
  </si>
  <si>
    <t>3rd
QUARTER
EXPENDITURES</t>
  </si>
  <si>
    <t>Special Study for Planning Work Program</t>
  </si>
  <si>
    <t>4th Quarter expenses incurred 
July 1 - September 30</t>
  </si>
  <si>
    <t>4th
QUARTER
EXPENDITURES</t>
  </si>
  <si>
    <t>Special Study #2 for Planning Work Program</t>
  </si>
  <si>
    <t>FY 2023 (July 1, 2022-June 30, 2023)</t>
  </si>
  <si>
    <t>Insert narrative of work accomplished for Q1.  Be sure to include consultant invoices and description of work for each of their invoices, along with proof of payment.</t>
  </si>
  <si>
    <t>Insert narrative of work accomplished for Q2.  Be sure to include consultant invoices and description of work for each of their invoices, along with proof of payment.</t>
  </si>
  <si>
    <t>Insert narrative of work accomplished for Q3.  Be sure to include consultant invoices and description of work for each of their invoices, along with proof of payment.</t>
  </si>
  <si>
    <t>Insert narrative of work accomplished for Q4.  Be sure to include consultant invoices and description of work for each of their invoices, along with proof of payment.</t>
  </si>
  <si>
    <t>Foothills RPO</t>
  </si>
  <si>
    <t>Perform traffic counts and crash analyses for all three counties</t>
  </si>
  <si>
    <t>Attend County transit system TAB meetings (~12-15 meetings).  Gather data for submission of projects in SPOT. Continue bike/ped counting on TBRT and Purple Martin Greenway</t>
  </si>
  <si>
    <t>Review Draft</t>
  </si>
  <si>
    <t>Finish adopting Regional CTP</t>
  </si>
  <si>
    <t>Update Maps</t>
  </si>
  <si>
    <t>Start work on SPOT 7.0</t>
  </si>
  <si>
    <t>Finish work on 2024-2033 STIP, including meetings, and public involvement. Continue to respond to requests for information and project meetings</t>
  </si>
  <si>
    <t>Continue on  IPD, Committee work for NCARPO including Great Trails Plan,  STC, SPOT Workgroup, PEL, Bike and Ped and others as requested.</t>
  </si>
  <si>
    <t>Coduct any SPR studies that are funded, finalize SPR currently underway, serve on steering committee for IMD project in McDowell County. Continue work on the IRPO website including online mapping, and Continue work on the IRPO website including online mapping, . Continue to improve on ArcGIS Pro, and data visualizations. NCAMPO, NC APA, Bike Summit, Active Routes to School, Carolina Thread Trail Summit, NC GIS, NCAUG, WTS Meetings, MRGAC (GIS quarterly meeting in Asheville), ESRI Seminars, NCAUG and  National RPO meeting, as time allows.</t>
  </si>
  <si>
    <t>Prepare, obtain approval, and submit PWP, and needed amendments.  Prepare and submit Quarterly Reports and Final Yearly Narrative.  Updatae MOU or PIP as needed.</t>
  </si>
  <si>
    <t>Prepare minutes, agendas, materials, speakers, etc. for and hold  6 TCC and 6 TAC meetings.  Inform TAC of Ethics information and deadlines.  Assist TAC members with Ethics forms. Work with other western RPOs to continue to improve as RPOs. Mentor new Directors</t>
  </si>
  <si>
    <t xml:space="preserve">Providing transportation information and data.  Contact NCDOT staff concerning questions from officials, citizens and TAC /TCC members.  Phone calls, emails, etc.  </t>
  </si>
  <si>
    <t>Regular costs for operation of the RPO program including website, computer support, supplies, equipment purchases (planning to purchase bike/ped counters), part of GIS software costs (maintenance), and dues.</t>
  </si>
  <si>
    <t>Advertising costs for workshops, public hearings and public comment periods.</t>
  </si>
  <si>
    <t>Costs for overnight stays at approved trainings and conferences</t>
  </si>
  <si>
    <t>Meal Costs while on overnight or extended travel</t>
  </si>
  <si>
    <t>Hotel parking, tips</t>
  </si>
  <si>
    <t>Costs for mailing RPO projects (surveys, notices, etc.)</t>
  </si>
  <si>
    <t>NCAMPO, NC APA, Bike Summit, Active Routes to School, Carolina Thread Trail Summit, NC GIS, NCAUG, ESRI Seminars, National RPO and other conferences, and workshops that approved</t>
  </si>
  <si>
    <t>WTS Meetings, MRGAC (GIS quarterly meeting in Asheville), other trainings as approved</t>
  </si>
  <si>
    <t>Reimbursement for total miles traveled</t>
  </si>
  <si>
    <t>Parking fee, air fare, other</t>
  </si>
  <si>
    <t>HHS Approved Rate of 54% (only applies to salaries. Fringe rate is estimated at 33%)</t>
  </si>
  <si>
    <t>50343.4.20</t>
  </si>
  <si>
    <t>Fonta Flora Trail Feasibility Study</t>
  </si>
  <si>
    <t xml:space="preserve">This study will be performed by an outside consultant. McDowell County currently has project EB-5916 in progress that will construct a trail from Resistoflex Road in Marion and end along Robey Conley Road, approximately 0.2 miles from Highway 70. However,a study needs to be performed that would examine all possible routes for a trail from where EB-5916 stops on Robey Conley Road in Marion, across Highway 70, to an existing trail along the Catawba River, Joseph McDowell Greenway. </t>
  </si>
  <si>
    <t>50343.4.21</t>
  </si>
  <si>
    <t>Henderson-Logan Complete Steeets Charrette</t>
  </si>
  <si>
    <t xml:space="preserve">This charrette will be performed by an outside consultant. This will study how to convert the existing Logan Street and Henderson Street Corridor to a complete streets corridor that improves safety and is multi-modal.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</si>
</sst>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0_);_(&quot;$&quot;* \(#,##0.00\);_(&quot;$&quot;* &quot;-&quot;_);_(@_)"/>
    <numFmt numFmtId="166" formatCode="_(* #,##0.00_);_(* \(#,##0.00\);_(* &quot;-&quot;_);_(@_)"/>
  </numFmts>
  <fonts count="34" x14ac:knownFonts="1">
    <font>
      <sz val="10"/>
      <name val="Arial"/>
    </font>
    <font>
      <sz val="10"/>
      <name val="Arial"/>
      <family val="2"/>
    </font>
    <font>
      <b/>
      <sz val="12"/>
      <name val="Arial"/>
      <family val="2"/>
    </font>
    <font>
      <sz val="12"/>
      <name val="Arial"/>
      <family val="2"/>
    </font>
    <font>
      <b/>
      <sz val="14"/>
      <name val="Arial"/>
      <family val="2"/>
    </font>
    <font>
      <sz val="14"/>
      <name val="Arial"/>
      <family val="2"/>
    </font>
    <font>
      <b/>
      <sz val="13"/>
      <name val="Arial"/>
      <family val="2"/>
    </font>
    <font>
      <sz val="13"/>
      <name val="Arial"/>
      <family val="2"/>
    </font>
    <font>
      <b/>
      <sz val="13"/>
      <color indexed="8"/>
      <name val="Arial"/>
      <family val="2"/>
    </font>
    <font>
      <i/>
      <sz val="13"/>
      <color theme="0"/>
      <name val="Arial"/>
      <family val="2"/>
    </font>
    <font>
      <sz val="10"/>
      <name val="Arial"/>
      <family val="2"/>
    </font>
    <font>
      <i/>
      <sz val="12"/>
      <color theme="0"/>
      <name val="Arial"/>
      <family val="2"/>
    </font>
    <font>
      <b/>
      <sz val="12"/>
      <color indexed="8"/>
      <name val="Arial"/>
      <family val="2"/>
    </font>
    <font>
      <b/>
      <sz val="10"/>
      <color indexed="8"/>
      <name val="Arial"/>
      <family val="2"/>
    </font>
    <font>
      <b/>
      <sz val="10"/>
      <name val="Arial"/>
      <family val="2"/>
    </font>
    <font>
      <sz val="11"/>
      <name val="Arial"/>
      <family val="2"/>
    </font>
    <font>
      <sz val="14"/>
      <color theme="0"/>
      <name val="Arial"/>
      <family val="2"/>
    </font>
    <font>
      <b/>
      <sz val="9"/>
      <name val="Arial"/>
      <family val="2"/>
    </font>
    <font>
      <b/>
      <sz val="11"/>
      <name val="Arial"/>
      <family val="2"/>
    </font>
    <font>
      <sz val="7.5"/>
      <color theme="0"/>
      <name val="Arial"/>
      <family val="2"/>
    </font>
    <font>
      <b/>
      <i/>
      <sz val="14"/>
      <name val="Arial"/>
      <family val="2"/>
    </font>
    <font>
      <sz val="11"/>
      <color indexed="8"/>
      <name val="Arial"/>
      <family val="2"/>
    </font>
    <font>
      <sz val="14"/>
      <color rgb="FFFF0000"/>
      <name val="Arial"/>
      <family val="2"/>
    </font>
    <font>
      <sz val="13"/>
      <color theme="0"/>
      <name val="Arial"/>
      <family val="2"/>
    </font>
    <font>
      <sz val="11"/>
      <color theme="1"/>
      <name val="Arial"/>
      <family val="2"/>
    </font>
    <font>
      <b/>
      <sz val="12"/>
      <color rgb="FFFF0000"/>
      <name val="Arial"/>
      <family val="2"/>
    </font>
    <font>
      <b/>
      <sz val="16"/>
      <name val="Arial"/>
      <family val="2"/>
    </font>
    <font>
      <b/>
      <sz val="12"/>
      <color theme="1"/>
      <name val="Arial"/>
      <family val="2"/>
    </font>
    <font>
      <b/>
      <sz val="13"/>
      <color theme="0"/>
      <name val="Arial"/>
      <family val="2"/>
    </font>
    <font>
      <b/>
      <sz val="12"/>
      <color theme="0"/>
      <name val="Arial"/>
      <family val="2"/>
    </font>
    <font>
      <b/>
      <sz val="11"/>
      <color indexed="8"/>
      <name val="Arial"/>
      <family val="2"/>
    </font>
    <font>
      <b/>
      <u/>
      <sz val="16"/>
      <name val="Arial"/>
      <family val="2"/>
    </font>
    <font>
      <b/>
      <u/>
      <sz val="14"/>
      <name val="Arial"/>
      <family val="2"/>
    </font>
    <font>
      <sz val="10"/>
      <color indexed="8"/>
      <name val="Arial"/>
      <family val="2"/>
    </font>
  </fonts>
  <fills count="23">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1"/>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D9D9D9"/>
        <bgColor indexed="64"/>
      </patternFill>
    </fill>
    <fill>
      <patternFill patternType="solid">
        <fgColor rgb="FFCCFFCC"/>
        <bgColor indexed="64"/>
      </patternFill>
    </fill>
    <fill>
      <patternFill patternType="solid">
        <fgColor rgb="FFE26B0A"/>
        <bgColor indexed="64"/>
      </patternFill>
    </fill>
    <fill>
      <patternFill patternType="solid">
        <fgColor rgb="FFCC3300"/>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rgb="FFFF99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CC"/>
        <bgColor indexed="64"/>
      </patternFill>
    </fill>
  </fills>
  <borders count="72">
    <border>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ck">
        <color auto="1"/>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ck">
        <color auto="1"/>
      </right>
      <top style="medium">
        <color indexed="64"/>
      </top>
      <bottom/>
      <diagonal/>
    </border>
    <border>
      <left style="medium">
        <color indexed="64"/>
      </left>
      <right style="thick">
        <color auto="1"/>
      </right>
      <top/>
      <bottom style="medium">
        <color indexed="64"/>
      </bottom>
      <diagonal/>
    </border>
  </borders>
  <cellStyleXfs count="7">
    <xf numFmtId="0" fontId="0" fillId="0" borderId="0"/>
    <xf numFmtId="44" fontId="1" fillId="0" borderId="0" applyFont="0" applyFill="0" applyBorder="0" applyAlignment="0" applyProtection="0"/>
    <xf numFmtId="0" fontId="1" fillId="0" borderId="0"/>
    <xf numFmtId="0" fontId="1" fillId="0" borderId="0"/>
    <xf numFmtId="9" fontId="1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67">
    <xf numFmtId="0" fontId="0" fillId="0" borderId="0" xfId="0"/>
    <xf numFmtId="164" fontId="6" fillId="3" borderId="6" xfId="0" applyNumberFormat="1" applyFont="1" applyFill="1" applyBorder="1" applyAlignment="1">
      <alignment horizontal="center" vertical="center" wrapText="1"/>
    </xf>
    <xf numFmtId="164" fontId="6" fillId="0" borderId="1" xfId="1" applyNumberFormat="1" applyFont="1" applyFill="1" applyBorder="1" applyAlignment="1" applyProtection="1">
      <alignment horizontal="center" vertical="center" wrapText="1"/>
    </xf>
    <xf numFmtId="10" fontId="2" fillId="7" borderId="20" xfId="4" applyNumberFormat="1" applyFont="1" applyFill="1" applyBorder="1" applyAlignment="1" applyProtection="1">
      <alignment horizontal="center"/>
    </xf>
    <xf numFmtId="10" fontId="2" fillId="7" borderId="32" xfId="4" applyNumberFormat="1" applyFont="1" applyFill="1" applyBorder="1" applyAlignment="1" applyProtection="1">
      <alignment horizontal="center"/>
    </xf>
    <xf numFmtId="164" fontId="6" fillId="6" borderId="0" xfId="0" applyNumberFormat="1" applyFont="1" applyFill="1" applyAlignment="1">
      <alignment horizontal="center" vertical="center" wrapText="1"/>
    </xf>
    <xf numFmtId="164" fontId="6" fillId="0" borderId="0" xfId="1" applyNumberFormat="1" applyFont="1" applyFill="1" applyBorder="1" applyAlignment="1" applyProtection="1">
      <alignment horizontal="center" vertical="center" wrapText="1"/>
    </xf>
    <xf numFmtId="164" fontId="6" fillId="3" borderId="17" xfId="1" applyNumberFormat="1" applyFont="1" applyFill="1" applyBorder="1" applyAlignment="1" applyProtection="1">
      <alignment horizontal="center" vertical="center" wrapText="1"/>
    </xf>
    <xf numFmtId="164" fontId="6" fillId="3" borderId="16" xfId="1" applyNumberFormat="1" applyFont="1" applyFill="1" applyBorder="1" applyAlignment="1" applyProtection="1">
      <alignment horizontal="center" vertical="center" wrapText="1"/>
    </xf>
    <xf numFmtId="164" fontId="6" fillId="3" borderId="6" xfId="1" applyNumberFormat="1" applyFont="1" applyFill="1" applyBorder="1" applyAlignment="1" applyProtection="1">
      <alignment horizontal="center" vertical="center" wrapText="1"/>
    </xf>
    <xf numFmtId="164" fontId="6" fillId="3" borderId="10" xfId="1" applyNumberFormat="1" applyFont="1" applyFill="1" applyBorder="1" applyAlignment="1" applyProtection="1">
      <alignment horizontal="center" vertical="center" wrapText="1"/>
    </xf>
    <xf numFmtId="164" fontId="6" fillId="3" borderId="1" xfId="1" applyNumberFormat="1" applyFont="1" applyFill="1" applyBorder="1" applyAlignment="1" applyProtection="1">
      <alignment horizontal="center" vertical="center" wrapText="1"/>
    </xf>
    <xf numFmtId="165" fontId="2" fillId="3" borderId="19" xfId="1" applyNumberFormat="1" applyFont="1" applyFill="1" applyBorder="1" applyAlignment="1" applyProtection="1">
      <alignment horizontal="center" vertical="center" wrapText="1"/>
    </xf>
    <xf numFmtId="165" fontId="2" fillId="8" borderId="22" xfId="1" applyNumberFormat="1" applyFont="1" applyFill="1" applyBorder="1" applyAlignment="1" applyProtection="1">
      <alignment horizontal="center"/>
    </xf>
    <xf numFmtId="165" fontId="2" fillId="15" borderId="19" xfId="1" applyNumberFormat="1" applyFont="1" applyFill="1" applyBorder="1" applyAlignment="1" applyProtection="1">
      <alignment horizontal="center" vertical="center" wrapText="1"/>
    </xf>
    <xf numFmtId="164" fontId="6" fillId="15" borderId="6" xfId="0" applyNumberFormat="1" applyFont="1" applyFill="1" applyBorder="1" applyAlignment="1">
      <alignment horizontal="center" vertical="center" wrapText="1"/>
    </xf>
    <xf numFmtId="164" fontId="6" fillId="15" borderId="6" xfId="1" applyNumberFormat="1" applyFont="1" applyFill="1" applyBorder="1" applyAlignment="1" applyProtection="1">
      <alignment horizontal="center" vertical="center" wrapText="1"/>
    </xf>
    <xf numFmtId="164" fontId="6" fillId="15" borderId="38" xfId="1" applyNumberFormat="1" applyFont="1" applyFill="1" applyBorder="1" applyAlignment="1" applyProtection="1">
      <alignment horizontal="center" vertical="center" wrapText="1"/>
    </xf>
    <xf numFmtId="165" fontId="2" fillId="8" borderId="20" xfId="1" applyNumberFormat="1" applyFont="1" applyFill="1" applyBorder="1" applyAlignment="1" applyProtection="1">
      <alignment horizontal="center"/>
    </xf>
    <xf numFmtId="165" fontId="2" fillId="8" borderId="19" xfId="1" applyNumberFormat="1" applyFont="1" applyFill="1" applyBorder="1" applyAlignment="1" applyProtection="1">
      <alignment horizontal="center"/>
    </xf>
    <xf numFmtId="165" fontId="2" fillId="3" borderId="7" xfId="1" applyNumberFormat="1" applyFont="1" applyFill="1" applyBorder="1" applyAlignment="1" applyProtection="1">
      <alignment horizontal="center"/>
    </xf>
    <xf numFmtId="164" fontId="6" fillId="3" borderId="7" xfId="1" applyNumberFormat="1" applyFont="1" applyFill="1" applyBorder="1" applyAlignment="1" applyProtection="1">
      <alignment horizontal="center" vertical="center" wrapText="1"/>
    </xf>
    <xf numFmtId="0" fontId="6" fillId="8" borderId="6" xfId="0" applyFont="1" applyFill="1" applyBorder="1" applyAlignment="1">
      <alignment horizontal="left"/>
    </xf>
    <xf numFmtId="0" fontId="6" fillId="8" borderId="8" xfId="0" applyFont="1" applyFill="1" applyBorder="1"/>
    <xf numFmtId="0" fontId="14" fillId="11" borderId="24" xfId="0" applyFont="1" applyFill="1" applyBorder="1" applyAlignment="1">
      <alignment horizontal="left"/>
    </xf>
    <xf numFmtId="0" fontId="14" fillId="11" borderId="27" xfId="0" applyFont="1" applyFill="1" applyBorder="1"/>
    <xf numFmtId="0" fontId="14" fillId="11" borderId="4" xfId="0" applyFont="1" applyFill="1" applyBorder="1" applyAlignment="1">
      <alignment horizontal="left"/>
    </xf>
    <xf numFmtId="0" fontId="14" fillId="11" borderId="3" xfId="0" applyFont="1" applyFill="1" applyBorder="1"/>
    <xf numFmtId="0" fontId="14" fillId="11" borderId="5" xfId="0" applyFont="1" applyFill="1" applyBorder="1"/>
    <xf numFmtId="0" fontId="14" fillId="11" borderId="5" xfId="0" applyFont="1" applyFill="1" applyBorder="1" applyAlignment="1">
      <alignment horizontal="left"/>
    </xf>
    <xf numFmtId="0" fontId="13" fillId="11" borderId="35" xfId="0" applyFont="1" applyFill="1" applyBorder="1"/>
    <xf numFmtId="0" fontId="14" fillId="12" borderId="27" xfId="0" applyFont="1" applyFill="1" applyBorder="1" applyAlignment="1">
      <alignment horizontal="left"/>
    </xf>
    <xf numFmtId="0" fontId="13" fillId="12" borderId="24" xfId="0" applyFont="1" applyFill="1" applyBorder="1"/>
    <xf numFmtId="0" fontId="14" fillId="12" borderId="40" xfId="0" applyFont="1" applyFill="1" applyBorder="1" applyAlignment="1">
      <alignment horizontal="left"/>
    </xf>
    <xf numFmtId="0" fontId="13" fillId="12" borderId="40" xfId="0" applyFont="1" applyFill="1" applyBorder="1"/>
    <xf numFmtId="0" fontId="14" fillId="12" borderId="34" xfId="0" applyFont="1" applyFill="1" applyBorder="1" applyAlignment="1">
      <alignment horizontal="left"/>
    </xf>
    <xf numFmtId="0" fontId="14" fillId="12" borderId="18" xfId="0" applyFont="1" applyFill="1" applyBorder="1" applyAlignment="1">
      <alignment horizontal="left"/>
    </xf>
    <xf numFmtId="0" fontId="13" fillId="12" borderId="18" xfId="0" applyFont="1" applyFill="1" applyBorder="1"/>
    <xf numFmtId="0" fontId="14" fillId="11" borderId="8" xfId="0" applyFont="1" applyFill="1" applyBorder="1" applyAlignment="1">
      <alignment horizontal="left"/>
    </xf>
    <xf numFmtId="0" fontId="13" fillId="11" borderId="8" xfId="0" applyFont="1" applyFill="1" applyBorder="1"/>
    <xf numFmtId="0" fontId="14" fillId="11" borderId="27" xfId="0" applyFont="1" applyFill="1" applyBorder="1" applyAlignment="1">
      <alignment horizontal="left"/>
    </xf>
    <xf numFmtId="0" fontId="13" fillId="11" borderId="24" xfId="0" applyFont="1" applyFill="1" applyBorder="1"/>
    <xf numFmtId="0" fontId="14" fillId="11" borderId="18" xfId="0" applyFont="1" applyFill="1" applyBorder="1" applyAlignment="1">
      <alignment horizontal="left"/>
    </xf>
    <xf numFmtId="0" fontId="13" fillId="11" borderId="18" xfId="0" applyFont="1" applyFill="1" applyBorder="1"/>
    <xf numFmtId="0" fontId="6" fillId="8" borderId="8" xfId="0" applyFont="1" applyFill="1" applyBorder="1" applyAlignment="1">
      <alignment horizontal="left"/>
    </xf>
    <xf numFmtId="0" fontId="8" fillId="8" borderId="6" xfId="0" applyFont="1" applyFill="1" applyBorder="1"/>
    <xf numFmtId="164" fontId="6" fillId="3" borderId="16" xfId="0" applyNumberFormat="1" applyFont="1" applyFill="1" applyBorder="1"/>
    <xf numFmtId="0" fontId="14" fillId="12" borderId="8" xfId="0" applyFont="1" applyFill="1" applyBorder="1" applyAlignment="1">
      <alignment horizontal="left"/>
    </xf>
    <xf numFmtId="0" fontId="13" fillId="12" borderId="8" xfId="0" applyFont="1" applyFill="1" applyBorder="1"/>
    <xf numFmtId="0" fontId="8" fillId="8" borderId="13" xfId="0" applyFont="1" applyFill="1" applyBorder="1"/>
    <xf numFmtId="164" fontId="6" fillId="3" borderId="6" xfId="0" applyNumberFormat="1" applyFont="1" applyFill="1" applyBorder="1"/>
    <xf numFmtId="0" fontId="13" fillId="12" borderId="41" xfId="0" applyFont="1" applyFill="1" applyBorder="1"/>
    <xf numFmtId="0" fontId="14" fillId="12" borderId="16" xfId="0" applyFont="1" applyFill="1" applyBorder="1" applyAlignment="1">
      <alignment horizontal="left"/>
    </xf>
    <xf numFmtId="0" fontId="13" fillId="12" borderId="9" xfId="0" applyFont="1" applyFill="1" applyBorder="1"/>
    <xf numFmtId="0" fontId="14" fillId="11" borderId="6" xfId="0" applyFont="1" applyFill="1" applyBorder="1" applyAlignment="1">
      <alignment horizontal="left"/>
    </xf>
    <xf numFmtId="0" fontId="13" fillId="11" borderId="13" xfId="0" applyFont="1" applyFill="1" applyBorder="1"/>
    <xf numFmtId="0" fontId="7" fillId="0" borderId="0" xfId="0" applyFont="1"/>
    <xf numFmtId="0" fontId="3" fillId="0" borderId="0" xfId="0" applyFont="1" applyAlignment="1">
      <alignment horizontal="center" vertical="center" wrapText="1"/>
    </xf>
    <xf numFmtId="0" fontId="3" fillId="0" borderId="0" xfId="0" applyFont="1" applyAlignment="1">
      <alignment horizontal="center"/>
    </xf>
    <xf numFmtId="44" fontId="0" fillId="8" borderId="0" xfId="1" applyFont="1" applyFill="1" applyProtection="1"/>
    <xf numFmtId="0" fontId="14" fillId="12" borderId="0" xfId="0" applyFont="1" applyFill="1" applyAlignment="1">
      <alignment horizontal="left"/>
    </xf>
    <xf numFmtId="0" fontId="14" fillId="12" borderId="0" xfId="0" applyFont="1" applyFill="1"/>
    <xf numFmtId="3" fontId="0" fillId="11" borderId="0" xfId="0" applyNumberFormat="1" applyFill="1"/>
    <xf numFmtId="0" fontId="14" fillId="0" borderId="0" xfId="0" applyFont="1" applyAlignment="1">
      <alignment horizontal="left"/>
    </xf>
    <xf numFmtId="3" fontId="0" fillId="0" borderId="0" xfId="0" applyNumberFormat="1"/>
    <xf numFmtId="0" fontId="14" fillId="11" borderId="0" xfId="0" applyFont="1" applyFill="1" applyAlignment="1">
      <alignment horizontal="left"/>
    </xf>
    <xf numFmtId="0" fontId="14" fillId="11" borderId="0" xfId="0" applyFont="1" applyFill="1"/>
    <xf numFmtId="0" fontId="13" fillId="13" borderId="0" xfId="0" applyFont="1" applyFill="1" applyAlignment="1">
      <alignment wrapText="1"/>
    </xf>
    <xf numFmtId="3" fontId="0" fillId="12" borderId="0" xfId="0" applyNumberFormat="1" applyFill="1"/>
    <xf numFmtId="0" fontId="13" fillId="11" borderId="0" xfId="0" applyFont="1" applyFill="1"/>
    <xf numFmtId="0" fontId="14" fillId="6" borderId="0" xfId="0" applyFont="1" applyFill="1" applyAlignment="1">
      <alignment horizontal="left"/>
    </xf>
    <xf numFmtId="0" fontId="13" fillId="12" borderId="0" xfId="0" applyFont="1" applyFill="1"/>
    <xf numFmtId="0" fontId="14" fillId="13" borderId="0" xfId="0" applyFont="1" applyFill="1" applyAlignment="1">
      <alignment horizontal="left"/>
    </xf>
    <xf numFmtId="0" fontId="13" fillId="13" borderId="0" xfId="0" applyFont="1" applyFill="1"/>
    <xf numFmtId="0" fontId="1" fillId="0" borderId="0" xfId="0" applyFont="1"/>
    <xf numFmtId="0" fontId="6" fillId="0" borderId="0" xfId="0" applyFont="1" applyAlignment="1">
      <alignment horizontal="left"/>
    </xf>
    <xf numFmtId="44" fontId="1" fillId="8" borderId="0" xfId="1" applyFont="1" applyFill="1" applyProtection="1"/>
    <xf numFmtId="44" fontId="1" fillId="15" borderId="0" xfId="1" applyFont="1" applyFill="1" applyProtection="1"/>
    <xf numFmtId="165" fontId="2" fillId="15" borderId="20" xfId="1" applyNumberFormat="1" applyFont="1" applyFill="1" applyBorder="1" applyAlignment="1" applyProtection="1">
      <alignment horizontal="center"/>
    </xf>
    <xf numFmtId="166" fontId="2" fillId="8" borderId="20" xfId="1" applyNumberFormat="1" applyFont="1" applyFill="1" applyBorder="1" applyAlignment="1" applyProtection="1">
      <alignment horizontal="center"/>
    </xf>
    <xf numFmtId="165" fontId="2" fillId="3" borderId="42" xfId="1" applyNumberFormat="1" applyFont="1" applyFill="1" applyBorder="1" applyAlignment="1" applyProtection="1">
      <alignment horizontal="center" vertical="center" wrapText="1"/>
    </xf>
    <xf numFmtId="165" fontId="2" fillId="3" borderId="8" xfId="1" applyNumberFormat="1" applyFont="1" applyFill="1" applyBorder="1" applyAlignment="1" applyProtection="1">
      <alignment horizontal="center" vertical="center" wrapText="1"/>
    </xf>
    <xf numFmtId="0" fontId="4" fillId="6" borderId="0" xfId="0" applyFont="1" applyFill="1" applyAlignment="1">
      <alignment horizontal="center" vertical="center" wrapText="1"/>
    </xf>
    <xf numFmtId="164" fontId="4" fillId="6" borderId="0" xfId="1" applyNumberFormat="1" applyFont="1" applyFill="1" applyBorder="1" applyAlignment="1" applyProtection="1">
      <alignment horizontal="center"/>
    </xf>
    <xf numFmtId="42" fontId="11" fillId="0" borderId="0" xfId="1" applyNumberFormat="1" applyFont="1" applyFill="1" applyBorder="1" applyAlignment="1" applyProtection="1">
      <alignment horizontal="center" vertical="center" wrapText="1"/>
    </xf>
    <xf numFmtId="0" fontId="3" fillId="5" borderId="31" xfId="0" applyFont="1" applyFill="1" applyBorder="1"/>
    <xf numFmtId="42" fontId="3" fillId="5" borderId="0" xfId="0" applyNumberFormat="1" applyFont="1" applyFill="1"/>
    <xf numFmtId="0" fontId="14" fillId="11" borderId="40" xfId="0" applyFont="1" applyFill="1" applyBorder="1" applyAlignment="1">
      <alignment horizontal="left"/>
    </xf>
    <xf numFmtId="0" fontId="3" fillId="5" borderId="21" xfId="0" applyFont="1" applyFill="1" applyBorder="1"/>
    <xf numFmtId="0" fontId="14" fillId="11" borderId="34" xfId="0" applyFont="1" applyFill="1" applyBorder="1"/>
    <xf numFmtId="0" fontId="13" fillId="13" borderId="18" xfId="0" applyFont="1" applyFill="1" applyBorder="1"/>
    <xf numFmtId="0" fontId="3" fillId="5" borderId="37" xfId="0" applyFont="1" applyFill="1" applyBorder="1"/>
    <xf numFmtId="165" fontId="2" fillId="3" borderId="7" xfId="0" applyNumberFormat="1" applyFont="1" applyFill="1" applyBorder="1"/>
    <xf numFmtId="0" fontId="13" fillId="11" borderId="27" xfId="0" applyFont="1" applyFill="1" applyBorder="1"/>
    <xf numFmtId="0" fontId="8" fillId="0" borderId="0" xfId="0" applyFont="1" applyAlignment="1">
      <alignment vertical="center" wrapText="1"/>
    </xf>
    <xf numFmtId="0" fontId="14" fillId="11" borderId="34" xfId="0" applyFont="1" applyFill="1" applyBorder="1" applyAlignment="1">
      <alignment horizontal="left"/>
    </xf>
    <xf numFmtId="0" fontId="13" fillId="11" borderId="34" xfId="0" applyFont="1" applyFill="1" applyBorder="1"/>
    <xf numFmtId="0" fontId="3" fillId="5" borderId="32" xfId="0" applyFont="1" applyFill="1" applyBorder="1"/>
    <xf numFmtId="10" fontId="3" fillId="5" borderId="31" xfId="0" applyNumberFormat="1" applyFont="1" applyFill="1" applyBorder="1"/>
    <xf numFmtId="10" fontId="3" fillId="5" borderId="21" xfId="0" applyNumberFormat="1" applyFont="1" applyFill="1" applyBorder="1"/>
    <xf numFmtId="0" fontId="14" fillId="13" borderId="27" xfId="0" applyFont="1" applyFill="1" applyBorder="1" applyAlignment="1">
      <alignment horizontal="left"/>
    </xf>
    <xf numFmtId="0" fontId="13" fillId="13" borderId="27" xfId="0" applyFont="1" applyFill="1" applyBorder="1"/>
    <xf numFmtId="2" fontId="3" fillId="5" borderId="31" xfId="0" applyNumberFormat="1" applyFont="1" applyFill="1" applyBorder="1"/>
    <xf numFmtId="0" fontId="14" fillId="13" borderId="18" xfId="0" applyFont="1" applyFill="1" applyBorder="1" applyAlignment="1">
      <alignment horizontal="left"/>
    </xf>
    <xf numFmtId="42" fontId="9" fillId="0" borderId="0" xfId="1" applyNumberFormat="1" applyFont="1" applyFill="1" applyBorder="1" applyAlignment="1" applyProtection="1">
      <alignment horizontal="center" vertical="center" wrapText="1"/>
    </xf>
    <xf numFmtId="2" fontId="3" fillId="5" borderId="21" xfId="0" applyNumberFormat="1" applyFont="1" applyFill="1" applyBorder="1"/>
    <xf numFmtId="0" fontId="13" fillId="11" borderId="40" xfId="0" applyFont="1" applyFill="1" applyBorder="1"/>
    <xf numFmtId="0" fontId="13" fillId="11" borderId="5" xfId="0" applyFont="1" applyFill="1" applyBorder="1"/>
    <xf numFmtId="10" fontId="3" fillId="5" borderId="0" xfId="0" applyNumberFormat="1" applyFont="1" applyFill="1"/>
    <xf numFmtId="0" fontId="6" fillId="0" borderId="0" xfId="0" applyFont="1"/>
    <xf numFmtId="0" fontId="14" fillId="11" borderId="6" xfId="0" applyFont="1" applyFill="1" applyBorder="1"/>
    <xf numFmtId="164" fontId="2" fillId="4" borderId="6" xfId="1" applyNumberFormat="1" applyFont="1" applyFill="1" applyBorder="1" applyAlignment="1" applyProtection="1">
      <alignment horizontal="center" vertical="center" wrapText="1"/>
    </xf>
    <xf numFmtId="42" fontId="3" fillId="0" borderId="0" xfId="0" applyNumberFormat="1" applyFont="1" applyAlignment="1">
      <alignment horizontal="center" vertical="center" wrapText="1"/>
    </xf>
    <xf numFmtId="164" fontId="2" fillId="4" borderId="6" xfId="1" applyNumberFormat="1" applyFont="1" applyFill="1" applyBorder="1" applyAlignment="1" applyProtection="1">
      <alignment horizontal="center" wrapText="1"/>
    </xf>
    <xf numFmtId="164" fontId="2" fillId="9" borderId="20" xfId="1" applyNumberFormat="1" applyFont="1" applyFill="1" applyBorder="1" applyAlignment="1" applyProtection="1">
      <alignment horizontal="center" vertical="center" wrapText="1"/>
    </xf>
    <xf numFmtId="165" fontId="3" fillId="0" borderId="26" xfId="0" applyNumberFormat="1" applyFont="1" applyBorder="1" applyProtection="1">
      <protection locked="0"/>
    </xf>
    <xf numFmtId="165" fontId="3" fillId="0" borderId="12" xfId="0" applyNumberFormat="1" applyFont="1" applyBorder="1" applyProtection="1">
      <protection locked="0"/>
    </xf>
    <xf numFmtId="165" fontId="3" fillId="0" borderId="36" xfId="0" applyNumberFormat="1" applyFont="1" applyBorder="1" applyProtection="1">
      <protection locked="0"/>
    </xf>
    <xf numFmtId="165" fontId="3" fillId="0" borderId="30" xfId="0" applyNumberFormat="1" applyFont="1" applyBorder="1" applyProtection="1">
      <protection locked="0"/>
    </xf>
    <xf numFmtId="165" fontId="3" fillId="0" borderId="25" xfId="0" applyNumberFormat="1" applyFont="1" applyBorder="1" applyProtection="1">
      <protection locked="0"/>
    </xf>
    <xf numFmtId="165" fontId="3" fillId="0" borderId="23" xfId="0" applyNumberFormat="1" applyFont="1" applyBorder="1" applyProtection="1">
      <protection locked="0"/>
    </xf>
    <xf numFmtId="165" fontId="3" fillId="0" borderId="32" xfId="0" applyNumberFormat="1" applyFont="1" applyBorder="1" applyProtection="1">
      <protection locked="0"/>
    </xf>
    <xf numFmtId="165" fontId="3" fillId="0" borderId="33" xfId="0" applyNumberFormat="1" applyFont="1" applyBorder="1" applyProtection="1">
      <protection locked="0"/>
    </xf>
    <xf numFmtId="165" fontId="3" fillId="0" borderId="20" xfId="0" applyNumberFormat="1" applyFont="1" applyBorder="1" applyProtection="1">
      <protection locked="0"/>
    </xf>
    <xf numFmtId="44" fontId="0" fillId="0" borderId="0" xfId="1" applyFont="1" applyProtection="1"/>
    <xf numFmtId="44" fontId="0" fillId="11" borderId="0" xfId="1" applyFont="1" applyFill="1" applyProtection="1"/>
    <xf numFmtId="44" fontId="0" fillId="12" borderId="0" xfId="1" applyFont="1" applyFill="1" applyProtection="1"/>
    <xf numFmtId="44" fontId="0" fillId="15" borderId="0" xfId="1" applyFont="1" applyFill="1" applyProtection="1"/>
    <xf numFmtId="165" fontId="2" fillId="8" borderId="42" xfId="1" applyNumberFormat="1" applyFont="1" applyFill="1" applyBorder="1" applyAlignment="1" applyProtection="1">
      <alignment horizontal="center"/>
    </xf>
    <xf numFmtId="165" fontId="2" fillId="8" borderId="37" xfId="1" applyNumberFormat="1" applyFont="1" applyFill="1" applyBorder="1" applyAlignment="1" applyProtection="1">
      <alignment horizontal="center"/>
    </xf>
    <xf numFmtId="165" fontId="2" fillId="15" borderId="42" xfId="1" applyNumberFormat="1" applyFont="1" applyFill="1" applyBorder="1" applyAlignment="1" applyProtection="1">
      <alignment horizontal="center" vertical="center" wrapText="1"/>
    </xf>
    <xf numFmtId="165" fontId="2" fillId="3" borderId="13" xfId="1" applyNumberFormat="1" applyFont="1" applyFill="1" applyBorder="1" applyAlignment="1" applyProtection="1">
      <alignment horizontal="center" vertical="center" wrapText="1"/>
    </xf>
    <xf numFmtId="165" fontId="2" fillId="3" borderId="20" xfId="1" applyNumberFormat="1" applyFont="1" applyFill="1" applyBorder="1" applyAlignment="1" applyProtection="1">
      <alignment horizontal="center" vertical="center" wrapText="1"/>
    </xf>
    <xf numFmtId="10" fontId="2" fillId="7" borderId="42" xfId="4" applyNumberFormat="1" applyFont="1" applyFill="1" applyBorder="1" applyAlignment="1" applyProtection="1">
      <alignment horizontal="center"/>
    </xf>
    <xf numFmtId="165" fontId="2" fillId="15" borderId="20" xfId="1" applyNumberFormat="1" applyFont="1" applyFill="1" applyBorder="1" applyAlignment="1" applyProtection="1">
      <alignment horizontal="center" vertical="center" wrapText="1"/>
    </xf>
    <xf numFmtId="165" fontId="2" fillId="3" borderId="38" xfId="1" applyNumberFormat="1" applyFont="1" applyFill="1" applyBorder="1" applyAlignment="1" applyProtection="1">
      <alignment horizontal="center"/>
    </xf>
    <xf numFmtId="165" fontId="2" fillId="3" borderId="38" xfId="1" applyNumberFormat="1" applyFont="1" applyFill="1" applyBorder="1" applyAlignment="1" applyProtection="1">
      <alignment horizontal="center" vertical="center" wrapText="1"/>
    </xf>
    <xf numFmtId="165" fontId="3" fillId="0" borderId="31" xfId="0" applyNumberFormat="1" applyFont="1" applyBorder="1" applyProtection="1">
      <protection locked="0"/>
    </xf>
    <xf numFmtId="165" fontId="3" fillId="0" borderId="21" xfId="0" applyNumberFormat="1" applyFont="1" applyBorder="1" applyProtection="1">
      <protection locked="0"/>
    </xf>
    <xf numFmtId="0" fontId="1" fillId="6" borderId="0" xfId="0" applyFont="1" applyFill="1" applyAlignment="1">
      <alignment horizontal="left"/>
    </xf>
    <xf numFmtId="165" fontId="2" fillId="3" borderId="38" xfId="0" applyNumberFormat="1" applyFont="1" applyFill="1" applyBorder="1"/>
    <xf numFmtId="0" fontId="22" fillId="0" borderId="0" xfId="0" applyFont="1"/>
    <xf numFmtId="0" fontId="20" fillId="6" borderId="0" xfId="0" applyFont="1" applyFill="1" applyAlignment="1">
      <alignment horizontal="left"/>
    </xf>
    <xf numFmtId="0" fontId="6" fillId="6" borderId="0" xfId="0" applyFont="1" applyFill="1" applyAlignment="1">
      <alignment horizontal="left"/>
    </xf>
    <xf numFmtId="0" fontId="6" fillId="6" borderId="0" xfId="0" applyFont="1" applyFill="1"/>
    <xf numFmtId="0" fontId="7" fillId="6" borderId="0" xfId="0" applyFont="1" applyFill="1"/>
    <xf numFmtId="0" fontId="0" fillId="6" borderId="0" xfId="0" applyFill="1"/>
    <xf numFmtId="0" fontId="2" fillId="6" borderId="0" xfId="0" applyFont="1" applyFill="1" applyAlignment="1">
      <alignment horizontal="left"/>
    </xf>
    <xf numFmtId="0" fontId="15" fillId="0" borderId="0" xfId="2" applyFont="1"/>
    <xf numFmtId="0" fontId="15" fillId="0" borderId="0" xfId="0" applyFont="1"/>
    <xf numFmtId="0" fontId="15" fillId="0" borderId="0" xfId="2" applyFont="1" applyAlignment="1">
      <alignment horizontal="left"/>
    </xf>
    <xf numFmtId="0" fontId="7" fillId="0" borderId="0" xfId="2" applyFont="1"/>
    <xf numFmtId="0" fontId="2" fillId="0" borderId="0" xfId="0" applyFont="1" applyAlignment="1">
      <alignment horizontal="left"/>
    </xf>
    <xf numFmtId="0" fontId="2" fillId="0" borderId="0" xfId="0" applyFont="1"/>
    <xf numFmtId="0" fontId="12" fillId="0" borderId="0" xfId="0" applyFont="1"/>
    <xf numFmtId="0" fontId="4" fillId="6" borderId="0" xfId="0" applyFont="1" applyFill="1" applyAlignment="1">
      <alignment horizontal="left"/>
    </xf>
    <xf numFmtId="0" fontId="12" fillId="6" borderId="0" xfId="0" applyFont="1" applyFill="1"/>
    <xf numFmtId="0" fontId="15" fillId="6" borderId="0" xfId="2" applyFont="1" applyFill="1"/>
    <xf numFmtId="0" fontId="7" fillId="6" borderId="0" xfId="2" applyFont="1" applyFill="1"/>
    <xf numFmtId="0" fontId="21" fillId="6" borderId="0" xfId="2" applyFont="1" applyFill="1"/>
    <xf numFmtId="0" fontId="8" fillId="6" borderId="0" xfId="0" applyFont="1" applyFill="1"/>
    <xf numFmtId="164" fontId="6" fillId="6" borderId="0" xfId="1" applyNumberFormat="1" applyFont="1" applyFill="1" applyBorder="1" applyAlignment="1" applyProtection="1">
      <alignment horizontal="center" vertical="center" wrapText="1"/>
    </xf>
    <xf numFmtId="0" fontId="8" fillId="6" borderId="0" xfId="0" applyFont="1" applyFill="1" applyAlignment="1">
      <alignment vertical="center" wrapText="1"/>
    </xf>
    <xf numFmtId="0" fontId="24" fillId="0" borderId="0" xfId="0" applyFont="1"/>
    <xf numFmtId="0" fontId="0" fillId="0" borderId="0" xfId="0"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3" fillId="0" borderId="0" xfId="0" applyFont="1"/>
    <xf numFmtId="0" fontId="25"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top" wrapText="1"/>
    </xf>
    <xf numFmtId="9" fontId="2" fillId="0" borderId="17" xfId="0" applyNumberFormat="1" applyFont="1" applyBorder="1" applyAlignment="1">
      <alignment horizontal="center" vertical="center" wrapText="1"/>
    </xf>
    <xf numFmtId="9" fontId="2" fillId="0" borderId="16" xfId="0" applyNumberFormat="1" applyFont="1" applyBorder="1" applyAlignment="1">
      <alignment horizontal="center" vertical="center" wrapText="1"/>
    </xf>
    <xf numFmtId="0" fontId="2" fillId="0" borderId="0" xfId="2" applyFont="1" applyAlignment="1">
      <alignment vertical="center" wrapText="1"/>
    </xf>
    <xf numFmtId="164" fontId="6" fillId="0" borderId="0" xfId="0" applyNumberFormat="1" applyFont="1" applyAlignment="1">
      <alignment horizontal="center" vertical="center" wrapText="1"/>
    </xf>
    <xf numFmtId="9" fontId="0" fillId="0" borderId="0" xfId="4" applyFont="1"/>
    <xf numFmtId="164" fontId="6" fillId="15" borderId="12" xfId="0" applyNumberFormat="1" applyFont="1" applyFill="1" applyBorder="1" applyAlignment="1">
      <alignment horizontal="center" vertical="center" wrapText="1"/>
    </xf>
    <xf numFmtId="164" fontId="6" fillId="15" borderId="12" xfId="1" applyNumberFormat="1" applyFont="1" applyFill="1" applyBorder="1" applyAlignment="1" applyProtection="1">
      <alignment horizontal="center" vertical="center" wrapText="1"/>
    </xf>
    <xf numFmtId="164" fontId="6" fillId="3" borderId="45" xfId="0" applyNumberFormat="1" applyFont="1" applyFill="1" applyBorder="1" applyAlignment="1">
      <alignment horizontal="center" vertical="center" wrapText="1"/>
    </xf>
    <xf numFmtId="164" fontId="6" fillId="3" borderId="26" xfId="0" applyNumberFormat="1" applyFont="1" applyFill="1" applyBorder="1" applyAlignment="1">
      <alignment horizontal="center" vertical="center" wrapText="1"/>
    </xf>
    <xf numFmtId="164" fontId="6" fillId="3" borderId="26" xfId="1" applyNumberFormat="1" applyFont="1" applyFill="1" applyBorder="1" applyAlignment="1" applyProtection="1">
      <alignment horizontal="center" vertical="center" wrapText="1"/>
    </xf>
    <xf numFmtId="164" fontId="6" fillId="3" borderId="46" xfId="1" applyNumberFormat="1" applyFont="1" applyFill="1" applyBorder="1" applyAlignment="1" applyProtection="1">
      <alignment horizontal="center" vertical="center" wrapText="1"/>
    </xf>
    <xf numFmtId="164" fontId="6" fillId="15" borderId="47" xfId="0" applyNumberFormat="1" applyFont="1" applyFill="1" applyBorder="1" applyAlignment="1">
      <alignment horizontal="center" vertical="center" wrapText="1"/>
    </xf>
    <xf numFmtId="164" fontId="6" fillId="15" borderId="48" xfId="1" applyNumberFormat="1" applyFont="1" applyFill="1" applyBorder="1" applyAlignment="1" applyProtection="1">
      <alignment horizontal="center" vertical="center" wrapText="1"/>
    </xf>
    <xf numFmtId="0" fontId="8" fillId="0" borderId="0" xfId="0" applyFont="1" applyAlignment="1">
      <alignment horizontal="center" vertical="center" wrapText="1"/>
    </xf>
    <xf numFmtId="164" fontId="2" fillId="4" borderId="12" xfId="1" applyNumberFormat="1" applyFont="1" applyFill="1" applyBorder="1" applyAlignment="1" applyProtection="1">
      <alignment horizontal="center" vertical="center" wrapText="1"/>
    </xf>
    <xf numFmtId="164" fontId="2" fillId="4" borderId="12" xfId="1" applyNumberFormat="1" applyFont="1" applyFill="1" applyBorder="1" applyAlignment="1" applyProtection="1">
      <alignment horizontal="center" wrapText="1"/>
    </xf>
    <xf numFmtId="165" fontId="2" fillId="3" borderId="52" xfId="1" applyNumberFormat="1" applyFont="1" applyFill="1" applyBorder="1" applyAlignment="1" applyProtection="1">
      <alignment horizontal="center" vertical="center" wrapText="1"/>
    </xf>
    <xf numFmtId="165" fontId="2" fillId="3" borderId="31" xfId="1" applyNumberFormat="1" applyFont="1" applyFill="1" applyBorder="1" applyAlignment="1" applyProtection="1">
      <alignment horizontal="center" vertical="center" wrapText="1"/>
    </xf>
    <xf numFmtId="164" fontId="2" fillId="9" borderId="31" xfId="1" applyNumberFormat="1" applyFont="1" applyFill="1" applyBorder="1" applyAlignment="1" applyProtection="1">
      <alignment horizontal="center" vertical="center" wrapText="1"/>
    </xf>
    <xf numFmtId="165" fontId="2" fillId="3" borderId="53" xfId="1" applyNumberFormat="1" applyFont="1" applyFill="1" applyBorder="1" applyAlignment="1" applyProtection="1">
      <alignment horizontal="center" vertical="center" wrapText="1"/>
    </xf>
    <xf numFmtId="165" fontId="2" fillId="3" borderId="55"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4" borderId="36" xfId="1" applyNumberFormat="1" applyFont="1" applyFill="1" applyBorder="1" applyAlignment="1" applyProtection="1">
      <alignment horizontal="center" vertical="center" wrapText="1"/>
    </xf>
    <xf numFmtId="164" fontId="2" fillId="0" borderId="54" xfId="1" applyNumberFormat="1" applyFont="1" applyFill="1" applyBorder="1" applyAlignment="1" applyProtection="1">
      <alignment horizontal="center" vertical="center" wrapText="1"/>
    </xf>
    <xf numFmtId="165" fontId="2" fillId="15" borderId="12" xfId="1" applyNumberFormat="1" applyFont="1" applyFill="1" applyBorder="1" applyAlignment="1" applyProtection="1">
      <alignment horizontal="center" vertical="center" wrapText="1"/>
    </xf>
    <xf numFmtId="10" fontId="2" fillId="7" borderId="12" xfId="4" applyNumberFormat="1" applyFont="1" applyFill="1" applyBorder="1" applyAlignment="1" applyProtection="1">
      <alignment horizontal="center"/>
    </xf>
    <xf numFmtId="165" fontId="2" fillId="15" borderId="12" xfId="1" applyNumberFormat="1" applyFont="1" applyFill="1" applyBorder="1" applyAlignment="1" applyProtection="1">
      <alignment horizontal="center"/>
    </xf>
    <xf numFmtId="165" fontId="2" fillId="3" borderId="12" xfId="1" applyNumberFormat="1" applyFont="1" applyFill="1" applyBorder="1" applyAlignment="1" applyProtection="1">
      <alignment horizontal="center" vertical="center" wrapText="1"/>
    </xf>
    <xf numFmtId="164" fontId="2" fillId="9" borderId="12" xfId="1" applyNumberFormat="1" applyFont="1" applyFill="1" applyBorder="1" applyAlignment="1" applyProtection="1">
      <alignment horizontal="center" vertical="center" wrapText="1"/>
    </xf>
    <xf numFmtId="164" fontId="2" fillId="4" borderId="47" xfId="1" applyNumberFormat="1" applyFont="1" applyFill="1" applyBorder="1" applyAlignment="1" applyProtection="1">
      <alignment horizontal="center" vertical="center" wrapText="1"/>
    </xf>
    <xf numFmtId="164" fontId="2" fillId="4" borderId="47" xfId="1" applyNumberFormat="1" applyFont="1" applyFill="1" applyBorder="1" applyAlignment="1" applyProtection="1">
      <alignment horizontal="center" wrapText="1"/>
    </xf>
    <xf numFmtId="164" fontId="2" fillId="4" borderId="49" xfId="1" applyNumberFormat="1" applyFont="1" applyFill="1" applyBorder="1" applyAlignment="1" applyProtection="1">
      <alignment horizontal="center" vertical="center" wrapText="1"/>
    </xf>
    <xf numFmtId="165" fontId="2" fillId="3" borderId="25" xfId="1" applyNumberFormat="1" applyFont="1" applyFill="1" applyBorder="1" applyAlignment="1" applyProtection="1">
      <alignment horizontal="center" vertical="center" wrapText="1"/>
    </xf>
    <xf numFmtId="164" fontId="2" fillId="9" borderId="25" xfId="1" applyNumberFormat="1" applyFont="1" applyFill="1" applyBorder="1" applyAlignment="1" applyProtection="1">
      <alignment horizontal="center" vertical="center" wrapText="1"/>
    </xf>
    <xf numFmtId="0" fontId="0" fillId="17" borderId="12" xfId="0" applyFill="1" applyBorder="1"/>
    <xf numFmtId="10" fontId="2" fillId="7" borderId="33" xfId="4" applyNumberFormat="1" applyFont="1" applyFill="1" applyBorder="1" applyAlignment="1" applyProtection="1">
      <alignment horizontal="center"/>
    </xf>
    <xf numFmtId="166" fontId="2" fillId="8" borderId="33" xfId="1" applyNumberFormat="1" applyFont="1" applyFill="1" applyBorder="1" applyAlignment="1" applyProtection="1">
      <alignment horizontal="center"/>
    </xf>
    <xf numFmtId="0" fontId="14" fillId="0" borderId="0" xfId="0" applyFont="1"/>
    <xf numFmtId="164" fontId="2" fillId="4" borderId="10" xfId="1" applyNumberFormat="1" applyFont="1" applyFill="1" applyBorder="1" applyAlignment="1" applyProtection="1">
      <alignment horizontal="center" vertical="center" wrapText="1"/>
    </xf>
    <xf numFmtId="164" fontId="2" fillId="18" borderId="49" xfId="1" applyNumberFormat="1" applyFont="1" applyFill="1" applyBorder="1" applyAlignment="1" applyProtection="1">
      <alignment horizontal="center" vertical="center" wrapText="1"/>
    </xf>
    <xf numFmtId="0" fontId="2" fillId="0" borderId="0" xfId="0" applyFont="1" applyAlignment="1">
      <alignment vertical="center" wrapText="1"/>
    </xf>
    <xf numFmtId="164" fontId="2" fillId="18" borderId="19" xfId="1" applyNumberFormat="1" applyFont="1" applyFill="1" applyBorder="1" applyAlignment="1" applyProtection="1">
      <alignment horizontal="center" vertical="center" wrapText="1"/>
    </xf>
    <xf numFmtId="164" fontId="2" fillId="19" borderId="19" xfId="1" applyNumberFormat="1" applyFont="1" applyFill="1" applyBorder="1" applyAlignment="1" applyProtection="1">
      <alignment horizontal="center" vertical="center" wrapText="1"/>
    </xf>
    <xf numFmtId="165" fontId="2" fillId="20" borderId="12" xfId="1" applyNumberFormat="1" applyFont="1" applyFill="1" applyBorder="1" applyAlignment="1" applyProtection="1">
      <alignment horizontal="center" vertical="center" wrapText="1"/>
    </xf>
    <xf numFmtId="165" fontId="26" fillId="18" borderId="25" xfId="1" applyNumberFormat="1" applyFont="1" applyFill="1" applyBorder="1" applyAlignment="1" applyProtection="1">
      <alignment horizontal="center" vertical="center" wrapText="1"/>
    </xf>
    <xf numFmtId="165" fontId="26" fillId="18" borderId="20" xfId="1" applyNumberFormat="1" applyFont="1" applyFill="1" applyBorder="1" applyAlignment="1" applyProtection="1">
      <alignment horizontal="center" vertical="center" wrapText="1"/>
    </xf>
    <xf numFmtId="165" fontId="26" fillId="19" borderId="20" xfId="1" applyNumberFormat="1" applyFont="1" applyFill="1" applyBorder="1" applyAlignment="1" applyProtection="1">
      <alignment horizontal="center" vertical="center" wrapText="1"/>
    </xf>
    <xf numFmtId="165" fontId="2" fillId="9" borderId="20" xfId="1" applyNumberFormat="1" applyFont="1" applyFill="1" applyBorder="1" applyAlignment="1" applyProtection="1">
      <alignment horizontal="center" vertical="center" wrapText="1"/>
    </xf>
    <xf numFmtId="165" fontId="2" fillId="5" borderId="20" xfId="1" applyNumberFormat="1" applyFont="1" applyFill="1" applyBorder="1" applyAlignment="1" applyProtection="1">
      <alignment horizontal="center" vertical="center" wrapText="1"/>
    </xf>
    <xf numFmtId="165" fontId="2" fillId="8" borderId="26" xfId="1" applyNumberFormat="1" applyFont="1" applyFill="1" applyBorder="1" applyAlignment="1" applyProtection="1">
      <alignment horizontal="center"/>
    </xf>
    <xf numFmtId="165" fontId="26" fillId="0" borderId="0" xfId="1" applyNumberFormat="1" applyFont="1" applyFill="1" applyBorder="1" applyAlignment="1" applyProtection="1">
      <alignment horizontal="center" vertical="center" wrapText="1"/>
    </xf>
    <xf numFmtId="165" fontId="2" fillId="9" borderId="25" xfId="1" applyNumberFormat="1" applyFont="1" applyFill="1" applyBorder="1" applyAlignment="1" applyProtection="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 xfId="0" applyFont="1" applyBorder="1" applyAlignment="1">
      <alignment horizontal="center" vertical="center" wrapText="1"/>
    </xf>
    <xf numFmtId="0" fontId="6" fillId="8" borderId="0" xfId="0" applyFont="1" applyFill="1" applyAlignment="1">
      <alignment horizontal="left"/>
    </xf>
    <xf numFmtId="0" fontId="2" fillId="0" borderId="0" xfId="0" applyFont="1" applyAlignment="1">
      <alignment horizontal="center"/>
    </xf>
    <xf numFmtId="0" fontId="2" fillId="0" borderId="0" xfId="2" applyFont="1" applyAlignment="1">
      <alignment vertical="center"/>
    </xf>
    <xf numFmtId="0" fontId="25" fillId="0" borderId="9" xfId="2" applyFont="1" applyBorder="1"/>
    <xf numFmtId="0" fontId="2" fillId="0" borderId="9" xfId="2" applyFont="1" applyBorder="1"/>
    <xf numFmtId="0" fontId="8" fillId="8" borderId="8" xfId="0" applyFont="1" applyFill="1" applyBorder="1"/>
    <xf numFmtId="0" fontId="0" fillId="0" borderId="5" xfId="0" applyBorder="1"/>
    <xf numFmtId="0" fontId="7" fillId="0" borderId="15" xfId="0" applyFont="1" applyBorder="1"/>
    <xf numFmtId="0" fontId="3" fillId="0" borderId="58" xfId="0" applyFont="1" applyBorder="1" applyAlignment="1">
      <alignment horizontal="center" vertical="center" wrapText="1"/>
    </xf>
    <xf numFmtId="0" fontId="7" fillId="0" borderId="58" xfId="0" applyFont="1" applyBorder="1"/>
    <xf numFmtId="164" fontId="6" fillId="16" borderId="43" xfId="0" applyNumberFormat="1" applyFont="1" applyFill="1" applyBorder="1" applyAlignment="1">
      <alignment horizontal="center" vertical="center" wrapText="1"/>
    </xf>
    <xf numFmtId="0" fontId="3" fillId="0" borderId="0" xfId="0" applyFont="1" applyAlignment="1">
      <alignment horizontal="left" vertical="top"/>
    </xf>
    <xf numFmtId="9" fontId="2" fillId="0" borderId="16" xfId="4" applyFont="1" applyBorder="1" applyAlignment="1" applyProtection="1">
      <alignment horizontal="center" vertical="center" wrapText="1"/>
      <protection locked="0"/>
    </xf>
    <xf numFmtId="0" fontId="8" fillId="8" borderId="0" xfId="0" applyFont="1" applyFill="1"/>
    <xf numFmtId="0" fontId="6" fillId="21" borderId="43" xfId="0" applyFont="1" applyFill="1" applyBorder="1" applyAlignment="1">
      <alignment horizontal="left"/>
    </xf>
    <xf numFmtId="0" fontId="6" fillId="21" borderId="44" xfId="0" applyFont="1" applyFill="1" applyBorder="1" applyAlignment="1">
      <alignment horizontal="left"/>
    </xf>
    <xf numFmtId="164" fontId="6" fillId="21" borderId="19" xfId="0" applyNumberFormat="1" applyFont="1" applyFill="1" applyBorder="1" applyAlignment="1">
      <alignment horizontal="center" vertical="center" wrapText="1"/>
    </xf>
    <xf numFmtId="164" fontId="6" fillId="21" borderId="20"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21" borderId="38" xfId="0" applyNumberFormat="1" applyFont="1" applyFill="1" applyBorder="1" applyAlignment="1">
      <alignment horizontal="center" vertical="center" wrapText="1"/>
    </xf>
    <xf numFmtId="165" fontId="3" fillId="22" borderId="26" xfId="1" applyNumberFormat="1" applyFont="1" applyFill="1" applyBorder="1" applyAlignment="1" applyProtection="1">
      <alignment horizontal="center"/>
    </xf>
    <xf numFmtId="165" fontId="3" fillId="22" borderId="33" xfId="1" applyNumberFormat="1" applyFont="1" applyFill="1" applyBorder="1" applyAlignment="1" applyProtection="1">
      <alignment horizontal="center"/>
    </xf>
    <xf numFmtId="165" fontId="3" fillId="22" borderId="21" xfId="1" applyNumberFormat="1" applyFont="1" applyFill="1" applyBorder="1" applyAlignment="1" applyProtection="1">
      <alignment horizontal="center"/>
    </xf>
    <xf numFmtId="165" fontId="3" fillId="22" borderId="25" xfId="1" applyNumberFormat="1" applyFont="1" applyFill="1" applyBorder="1" applyAlignment="1" applyProtection="1">
      <alignment horizontal="center"/>
    </xf>
    <xf numFmtId="166" fontId="3" fillId="22" borderId="26" xfId="1" applyNumberFormat="1" applyFont="1" applyFill="1" applyBorder="1" applyAlignment="1" applyProtection="1">
      <alignment horizontal="center"/>
    </xf>
    <xf numFmtId="166" fontId="3" fillId="22" borderId="12" xfId="1" applyNumberFormat="1" applyFont="1" applyFill="1" applyBorder="1" applyAlignment="1" applyProtection="1">
      <alignment horizontal="center"/>
    </xf>
    <xf numFmtId="166" fontId="3" fillId="22" borderId="25" xfId="1" applyNumberFormat="1" applyFont="1" applyFill="1" applyBorder="1" applyAlignment="1" applyProtection="1">
      <alignment horizontal="center"/>
    </xf>
    <xf numFmtId="165" fontId="3" fillId="22" borderId="12" xfId="1" applyNumberFormat="1" applyFont="1" applyFill="1" applyBorder="1" applyAlignment="1" applyProtection="1">
      <alignment horizontal="center"/>
    </xf>
    <xf numFmtId="166" fontId="3" fillId="22" borderId="33" xfId="1" applyNumberFormat="1" applyFont="1" applyFill="1" applyBorder="1" applyAlignment="1" applyProtection="1">
      <alignment horizontal="center"/>
    </xf>
    <xf numFmtId="165" fontId="3" fillId="22" borderId="12" xfId="0" applyNumberFormat="1" applyFont="1" applyFill="1" applyBorder="1"/>
    <xf numFmtId="164" fontId="6" fillId="0" borderId="6" xfId="1" applyNumberFormat="1" applyFont="1" applyFill="1" applyBorder="1" applyAlignment="1" applyProtection="1">
      <alignment horizontal="center" vertical="center" wrapText="1"/>
      <protection locked="0"/>
    </xf>
    <xf numFmtId="165" fontId="3" fillId="22" borderId="26" xfId="0" applyNumberFormat="1" applyFont="1" applyFill="1" applyBorder="1"/>
    <xf numFmtId="165" fontId="3" fillId="22" borderId="33" xfId="0" applyNumberFormat="1" applyFont="1" applyFill="1" applyBorder="1"/>
    <xf numFmtId="165" fontId="3" fillId="22" borderId="25" xfId="0" applyNumberFormat="1" applyFont="1" applyFill="1" applyBorder="1"/>
    <xf numFmtId="165" fontId="3" fillId="22" borderId="23" xfId="0" applyNumberFormat="1" applyFont="1" applyFill="1" applyBorder="1"/>
    <xf numFmtId="165" fontId="3" fillId="22" borderId="21" xfId="0" applyNumberFormat="1" applyFont="1" applyFill="1" applyBorder="1"/>
    <xf numFmtId="165" fontId="3" fillId="22" borderId="32" xfId="0" applyNumberFormat="1" applyFont="1" applyFill="1" applyBorder="1"/>
    <xf numFmtId="165" fontId="3" fillId="22" borderId="20" xfId="0" applyNumberFormat="1" applyFont="1" applyFill="1" applyBorder="1"/>
    <xf numFmtId="164" fontId="6" fillId="0" borderId="51" xfId="0" applyNumberFormat="1" applyFont="1" applyBorder="1" applyAlignment="1">
      <alignment horizontal="center" vertical="center" wrapText="1"/>
    </xf>
    <xf numFmtId="164" fontId="6" fillId="0" borderId="60" xfId="0" applyNumberFormat="1" applyFont="1" applyBorder="1" applyAlignment="1">
      <alignment horizontal="center" vertical="center" wrapText="1"/>
    </xf>
    <xf numFmtId="165" fontId="3" fillId="22" borderId="31" xfId="0" applyNumberFormat="1" applyFont="1" applyFill="1" applyBorder="1"/>
    <xf numFmtId="165" fontId="3" fillId="22" borderId="28" xfId="0" applyNumberFormat="1" applyFont="1" applyFill="1" applyBorder="1"/>
    <xf numFmtId="165" fontId="3" fillId="22" borderId="29" xfId="0" applyNumberFormat="1" applyFont="1" applyFill="1" applyBorder="1"/>
    <xf numFmtId="0" fontId="15" fillId="0" borderId="0" xfId="0" applyFont="1" applyProtection="1">
      <protection locked="0"/>
    </xf>
    <xf numFmtId="0" fontId="15" fillId="0" borderId="0" xfId="0" applyFont="1" applyAlignment="1" applyProtection="1">
      <alignment wrapText="1"/>
      <protection locked="0"/>
    </xf>
    <xf numFmtId="0" fontId="15" fillId="6" borderId="0" xfId="0" applyFont="1" applyFill="1" applyAlignment="1" applyProtection="1">
      <alignment wrapText="1"/>
      <protection locked="0"/>
    </xf>
    <xf numFmtId="0" fontId="21" fillId="0" borderId="0" xfId="0" applyFont="1" applyAlignment="1" applyProtection="1">
      <alignment wrapText="1"/>
      <protection locked="0"/>
    </xf>
    <xf numFmtId="0" fontId="21" fillId="6" borderId="0" xfId="0" applyFont="1" applyFill="1" applyAlignment="1" applyProtection="1">
      <alignment wrapText="1"/>
      <protection locked="0"/>
    </xf>
    <xf numFmtId="49" fontId="15" fillId="0" borderId="0" xfId="2" applyNumberFormat="1" applyFont="1" applyAlignment="1" applyProtection="1">
      <alignment horizontal="left" wrapText="1"/>
      <protection locked="0"/>
    </xf>
    <xf numFmtId="0" fontId="15" fillId="0" borderId="0" xfId="2" applyFont="1" applyAlignment="1" applyProtection="1">
      <alignment horizontal="left" wrapText="1"/>
      <protection locked="0"/>
    </xf>
    <xf numFmtId="0" fontId="21" fillId="0" borderId="0" xfId="0" applyFont="1" applyAlignment="1" applyProtection="1">
      <alignment horizontal="left" wrapText="1"/>
      <protection locked="0"/>
    </xf>
    <xf numFmtId="0" fontId="30" fillId="0" borderId="0" xfId="0" applyFont="1" applyAlignment="1" applyProtection="1">
      <alignment wrapText="1"/>
      <protection locked="0"/>
    </xf>
    <xf numFmtId="0" fontId="21" fillId="0" borderId="0" xfId="0" applyFont="1" applyProtection="1">
      <protection locked="0"/>
    </xf>
    <xf numFmtId="0" fontId="30" fillId="0" borderId="0" xfId="0" applyFont="1" applyProtection="1">
      <protection locked="0"/>
    </xf>
    <xf numFmtId="0" fontId="15" fillId="6" borderId="0" xfId="0" applyFont="1" applyFill="1" applyAlignment="1" applyProtection="1">
      <alignment horizontal="left" wrapText="1"/>
      <protection locked="0"/>
    </xf>
    <xf numFmtId="0" fontId="21" fillId="6" borderId="0" xfId="0" applyFont="1" applyFill="1" applyAlignment="1" applyProtection="1">
      <alignment horizontal="left" wrapText="1"/>
      <protection locked="0"/>
    </xf>
    <xf numFmtId="49" fontId="15" fillId="0" borderId="0" xfId="2" applyNumberFormat="1" applyFont="1" applyAlignment="1" applyProtection="1">
      <alignment wrapText="1"/>
      <protection locked="0"/>
    </xf>
    <xf numFmtId="10" fontId="2" fillId="0" borderId="0" xfId="4" applyNumberFormat="1" applyFont="1" applyFill="1" applyBorder="1" applyAlignment="1" applyProtection="1">
      <alignment horizontal="center"/>
    </xf>
    <xf numFmtId="165" fontId="2" fillId="3" borderId="64" xfId="1" applyNumberFormat="1" applyFont="1" applyFill="1" applyBorder="1" applyAlignment="1" applyProtection="1">
      <alignment horizontal="center"/>
    </xf>
    <xf numFmtId="0" fontId="0" fillId="5" borderId="65" xfId="0" applyFill="1" applyBorder="1"/>
    <xf numFmtId="165" fontId="2" fillId="3" borderId="65" xfId="1" applyNumberFormat="1" applyFont="1" applyFill="1" applyBorder="1" applyAlignment="1" applyProtection="1">
      <alignment horizontal="center"/>
    </xf>
    <xf numFmtId="165" fontId="2" fillId="3" borderId="65" xfId="1" applyNumberFormat="1" applyFont="1" applyFill="1" applyBorder="1" applyAlignment="1" applyProtection="1">
      <alignment horizontal="center" vertical="center" wrapText="1"/>
    </xf>
    <xf numFmtId="165" fontId="2" fillId="3" borderId="66" xfId="1" applyNumberFormat="1" applyFont="1" applyFill="1" applyBorder="1" applyAlignment="1" applyProtection="1">
      <alignment horizontal="center" vertical="center" wrapText="1"/>
    </xf>
    <xf numFmtId="0" fontId="0" fillId="0" borderId="67" xfId="0" applyBorder="1"/>
    <xf numFmtId="0" fontId="0" fillId="0" borderId="68" xfId="0" applyBorder="1"/>
    <xf numFmtId="0" fontId="0" fillId="0" borderId="69" xfId="0" applyBorder="1"/>
    <xf numFmtId="0" fontId="6" fillId="14" borderId="13" xfId="0" applyFont="1" applyFill="1" applyBorder="1"/>
    <xf numFmtId="0" fontId="6" fillId="14" borderId="8" xfId="0" applyFont="1" applyFill="1" applyBorder="1"/>
    <xf numFmtId="0" fontId="6" fillId="14" borderId="62" xfId="0" applyFont="1" applyFill="1" applyBorder="1"/>
    <xf numFmtId="165" fontId="2" fillId="5" borderId="23" xfId="1" applyNumberFormat="1" applyFont="1" applyFill="1" applyBorder="1" applyAlignment="1" applyProtection="1">
      <alignment vertical="center" wrapText="1"/>
    </xf>
    <xf numFmtId="165" fontId="2" fillId="5" borderId="62" xfId="1" applyNumberFormat="1" applyFont="1" applyFill="1" applyBorder="1" applyAlignment="1" applyProtection="1">
      <alignment vertical="center" wrapText="1"/>
    </xf>
    <xf numFmtId="44" fontId="6" fillId="21" borderId="20" xfId="0" applyNumberFormat="1" applyFont="1" applyFill="1" applyBorder="1" applyAlignment="1">
      <alignment horizontal="center" vertical="center" wrapText="1"/>
    </xf>
    <xf numFmtId="10" fontId="2" fillId="7" borderId="25" xfId="4" applyNumberFormat="1" applyFont="1" applyFill="1" applyBorder="1" applyAlignment="1" applyProtection="1">
      <alignment horizontal="center"/>
    </xf>
    <xf numFmtId="44" fontId="0" fillId="0" borderId="0" xfId="1" applyFont="1" applyFill="1" applyProtection="1"/>
    <xf numFmtId="44" fontId="2" fillId="7" borderId="20" xfId="4" applyNumberFormat="1" applyFont="1" applyFill="1" applyBorder="1" applyAlignment="1" applyProtection="1">
      <alignment horizontal="center"/>
    </xf>
    <xf numFmtId="44" fontId="6" fillId="21" borderId="38" xfId="0" applyNumberFormat="1" applyFont="1" applyFill="1" applyBorder="1" applyAlignment="1">
      <alignment horizontal="center" vertical="center" wrapText="1"/>
    </xf>
    <xf numFmtId="44" fontId="6" fillId="21" borderId="50" xfId="0" applyNumberFormat="1" applyFont="1" applyFill="1" applyBorder="1" applyAlignment="1">
      <alignment horizontal="center" vertical="center" wrapText="1"/>
    </xf>
    <xf numFmtId="44" fontId="6" fillId="0" borderId="0" xfId="0" applyNumberFormat="1" applyFont="1" applyAlignment="1">
      <alignment horizontal="center" vertical="center" wrapText="1"/>
    </xf>
    <xf numFmtId="44" fontId="2" fillId="0" borderId="0" xfId="4" applyNumberFormat="1" applyFont="1" applyFill="1" applyBorder="1" applyAlignment="1" applyProtection="1">
      <alignment horizontal="center"/>
    </xf>
    <xf numFmtId="0" fontId="13" fillId="11" borderId="0" xfId="0" applyFont="1" applyFill="1" applyAlignment="1">
      <alignment wrapText="1"/>
    </xf>
    <xf numFmtId="44" fontId="1" fillId="8" borderId="0" xfId="0" applyNumberFormat="1" applyFont="1" applyFill="1" applyAlignment="1">
      <alignment horizontal="center" vertical="center" wrapText="1"/>
    </xf>
    <xf numFmtId="44" fontId="1" fillId="11" borderId="0" xfId="0" applyNumberFormat="1" applyFont="1" applyFill="1" applyAlignment="1">
      <alignment horizontal="center" vertical="center" wrapText="1"/>
    </xf>
    <xf numFmtId="44" fontId="1" fillId="15" borderId="0" xfId="0" applyNumberFormat="1" applyFont="1" applyFill="1" applyAlignment="1">
      <alignment horizontal="center" vertical="center" wrapText="1"/>
    </xf>
    <xf numFmtId="44" fontId="0" fillId="0" borderId="0" xfId="0" applyNumberFormat="1"/>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2" applyFont="1" applyBorder="1" applyAlignment="1">
      <alignment horizontal="center" vertical="center" wrapText="1"/>
    </xf>
    <xf numFmtId="0" fontId="31" fillId="0" borderId="0" xfId="0" applyFont="1"/>
    <xf numFmtId="0" fontId="30" fillId="11" borderId="13" xfId="0" applyFont="1" applyFill="1" applyBorder="1" applyAlignment="1" applyProtection="1">
      <alignment wrapText="1"/>
      <protection locked="0"/>
    </xf>
    <xf numFmtId="0" fontId="4" fillId="0" borderId="0" xfId="0" applyFont="1" applyAlignment="1">
      <alignment horizontal="left"/>
    </xf>
    <xf numFmtId="0" fontId="4" fillId="0" borderId="0" xfId="0" applyFont="1"/>
    <xf numFmtId="0" fontId="2" fillId="0" borderId="14" xfId="0" applyFont="1" applyBorder="1" applyAlignment="1">
      <alignment horizontal="center"/>
    </xf>
    <xf numFmtId="0" fontId="3" fillId="0" borderId="15" xfId="0" applyFont="1" applyBorder="1" applyAlignment="1">
      <alignment horizontal="center" vertical="center" wrapText="1"/>
    </xf>
    <xf numFmtId="0" fontId="0" fillId="0" borderId="15" xfId="0" applyBorder="1"/>
    <xf numFmtId="0" fontId="0" fillId="0" borderId="11" xfId="0" applyBorder="1"/>
    <xf numFmtId="0" fontId="0" fillId="0" borderId="2" xfId="0" applyBorder="1"/>
    <xf numFmtId="164" fontId="2" fillId="0" borderId="5" xfId="1" applyNumberFormat="1" applyFont="1" applyFill="1" applyBorder="1" applyAlignment="1" applyProtection="1">
      <alignment horizontal="center" vertical="center" wrapText="1"/>
    </xf>
    <xf numFmtId="0" fontId="0" fillId="0" borderId="39" xfId="0" applyBorder="1"/>
    <xf numFmtId="0" fontId="0" fillId="0" borderId="18" xfId="0" applyBorder="1"/>
    <xf numFmtId="0" fontId="0" fillId="0" borderId="9" xfId="0" applyBorder="1"/>
    <xf numFmtId="0" fontId="0" fillId="0" borderId="17" xfId="0" applyBorder="1"/>
    <xf numFmtId="0" fontId="0" fillId="0" borderId="14" xfId="0" applyBorder="1"/>
    <xf numFmtId="0" fontId="2" fillId="0" borderId="15" xfId="0" applyFont="1" applyBorder="1" applyAlignment="1">
      <alignment horizontal="center"/>
    </xf>
    <xf numFmtId="0" fontId="4" fillId="0" borderId="0" xfId="0" applyFont="1" applyAlignment="1" applyProtection="1">
      <alignment horizontal="left"/>
      <protection locked="0"/>
    </xf>
    <xf numFmtId="0" fontId="1" fillId="0" borderId="0" xfId="0" applyFont="1" applyAlignment="1" applyProtection="1">
      <alignment wrapText="1"/>
      <protection locked="0"/>
    </xf>
    <xf numFmtId="49" fontId="1" fillId="0" borderId="0" xfId="2" applyNumberFormat="1" applyAlignment="1" applyProtection="1">
      <alignment wrapText="1"/>
      <protection locked="0"/>
    </xf>
    <xf numFmtId="0" fontId="33" fillId="0" borderId="0" xfId="0" applyFont="1" applyAlignment="1" applyProtection="1">
      <alignment wrapText="1"/>
      <protection locked="0"/>
    </xf>
    <xf numFmtId="0" fontId="0" fillId="0" borderId="0" xfId="0" applyAlignment="1" applyProtection="1">
      <alignment wrapText="1"/>
      <protection locked="0"/>
    </xf>
    <xf numFmtId="0" fontId="33" fillId="6" borderId="0" xfId="0" applyFont="1" applyFill="1" applyAlignment="1" applyProtection="1">
      <alignment wrapText="1"/>
      <protection locked="0"/>
    </xf>
    <xf numFmtId="0" fontId="2" fillId="0" borderId="0" xfId="0" applyFont="1" applyAlignment="1" applyProtection="1">
      <alignment horizontal="center" vertical="top"/>
      <protection locked="0"/>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5" fillId="0" borderId="9" xfId="0" applyFont="1" applyBorder="1" applyAlignment="1">
      <alignment horizontal="center" vertical="center"/>
    </xf>
    <xf numFmtId="0" fontId="6" fillId="2" borderId="8" xfId="0" applyFont="1" applyFill="1" applyBorder="1" applyAlignment="1">
      <alignment horizontal="left"/>
    </xf>
    <xf numFmtId="0" fontId="6" fillId="2" borderId="13" xfId="0" applyFont="1" applyFill="1" applyBorder="1" applyAlignment="1">
      <alignment horizontal="left"/>
    </xf>
    <xf numFmtId="0" fontId="6" fillId="2" borderId="7" xfId="0" applyFont="1" applyFill="1" applyBorder="1" applyAlignment="1">
      <alignment horizontal="left"/>
    </xf>
    <xf numFmtId="0" fontId="2" fillId="0" borderId="14" xfId="2" applyFont="1" applyBorder="1" applyAlignment="1">
      <alignment horizontal="center" vertical="center" wrapText="1"/>
    </xf>
    <xf numFmtId="0" fontId="2" fillId="0" borderId="5" xfId="2" applyFont="1" applyBorder="1" applyAlignment="1">
      <alignment horizontal="center" vertical="center"/>
    </xf>
    <xf numFmtId="0" fontId="2" fillId="0" borderId="18" xfId="2" applyFont="1" applyBorder="1" applyAlignment="1">
      <alignment horizontal="center" vertical="center"/>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wrapText="1"/>
    </xf>
    <xf numFmtId="42" fontId="11" fillId="5" borderId="14" xfId="1" applyNumberFormat="1" applyFont="1" applyFill="1" applyBorder="1" applyAlignment="1" applyProtection="1">
      <alignment horizontal="center" vertical="center" wrapText="1"/>
    </xf>
    <xf numFmtId="42" fontId="11" fillId="5" borderId="15" xfId="1" applyNumberFormat="1" applyFont="1" applyFill="1" applyBorder="1" applyAlignment="1" applyProtection="1">
      <alignment horizontal="center" vertical="center" wrapText="1"/>
    </xf>
    <xf numFmtId="42" fontId="11" fillId="5" borderId="11" xfId="1" applyNumberFormat="1" applyFont="1" applyFill="1" applyBorder="1" applyAlignment="1" applyProtection="1">
      <alignment horizontal="center" vertical="center" wrapText="1"/>
    </xf>
    <xf numFmtId="42" fontId="11" fillId="5" borderId="5" xfId="1" applyNumberFormat="1" applyFont="1" applyFill="1" applyBorder="1" applyAlignment="1" applyProtection="1">
      <alignment horizontal="center" vertical="center" wrapText="1"/>
    </xf>
    <xf numFmtId="42" fontId="11" fillId="5" borderId="0" xfId="1" applyNumberFormat="1" applyFont="1" applyFill="1" applyBorder="1" applyAlignment="1" applyProtection="1">
      <alignment horizontal="center" vertical="center" wrapText="1"/>
    </xf>
    <xf numFmtId="42" fontId="11" fillId="5" borderId="2" xfId="1" applyNumberFormat="1" applyFont="1" applyFill="1" applyBorder="1" applyAlignment="1" applyProtection="1">
      <alignment horizontal="center" vertical="center" wrapText="1"/>
    </xf>
    <xf numFmtId="42" fontId="11" fillId="5" borderId="18" xfId="1" applyNumberFormat="1" applyFont="1" applyFill="1" applyBorder="1" applyAlignment="1" applyProtection="1">
      <alignment horizontal="center" vertical="center" wrapText="1"/>
    </xf>
    <xf numFmtId="42" fontId="11" fillId="5" borderId="9" xfId="1" applyNumberFormat="1" applyFont="1" applyFill="1" applyBorder="1" applyAlignment="1" applyProtection="1">
      <alignment horizontal="center" vertical="center" wrapText="1"/>
    </xf>
    <xf numFmtId="42" fontId="11" fillId="5" borderId="17" xfId="1" applyNumberFormat="1" applyFont="1" applyFill="1" applyBorder="1" applyAlignment="1" applyProtection="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2"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7" xfId="0"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6" fillId="5" borderId="15" xfId="0" applyNumberFormat="1" applyFont="1" applyFill="1" applyBorder="1" applyAlignment="1">
      <alignment horizontal="center" vertical="center" wrapText="1"/>
    </xf>
    <xf numFmtId="164" fontId="6" fillId="5" borderId="11" xfId="0" applyNumberFormat="1" applyFont="1" applyFill="1" applyBorder="1" applyAlignment="1">
      <alignment horizontal="center" vertical="center" wrapText="1"/>
    </xf>
    <xf numFmtId="164" fontId="6" fillId="5" borderId="5" xfId="0" applyNumberFormat="1" applyFont="1" applyFill="1" applyBorder="1" applyAlignment="1">
      <alignment horizontal="center" vertical="center" wrapText="1"/>
    </xf>
    <xf numFmtId="164" fontId="6" fillId="5" borderId="0" xfId="0" applyNumberFormat="1" applyFont="1" applyFill="1" applyAlignment="1">
      <alignment horizontal="center" vertical="center" wrapText="1"/>
    </xf>
    <xf numFmtId="164" fontId="6" fillId="5" borderId="2" xfId="0" applyNumberFormat="1" applyFont="1" applyFill="1" applyBorder="1" applyAlignment="1">
      <alignment horizontal="center" vertical="center" wrapText="1"/>
    </xf>
    <xf numFmtId="164" fontId="6" fillId="5" borderId="18" xfId="0" applyNumberFormat="1" applyFont="1" applyFill="1" applyBorder="1" applyAlignment="1">
      <alignment horizontal="center" vertical="center" wrapText="1"/>
    </xf>
    <xf numFmtId="164" fontId="6" fillId="5" borderId="9" xfId="0" applyNumberFormat="1" applyFont="1" applyFill="1" applyBorder="1" applyAlignment="1">
      <alignment horizontal="center" vertical="center" wrapText="1"/>
    </xf>
    <xf numFmtId="164" fontId="6" fillId="5" borderId="17" xfId="0" applyNumberFormat="1"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0" xfId="0" applyFont="1" applyFill="1" applyAlignment="1">
      <alignment horizontal="center" vertical="center" wrapText="1"/>
    </xf>
    <xf numFmtId="0" fontId="8" fillId="10" borderId="2" xfId="0" applyFont="1" applyFill="1" applyBorder="1" applyAlignment="1">
      <alignment horizontal="center" vertical="center" wrapText="1"/>
    </xf>
    <xf numFmtId="0" fontId="8" fillId="10" borderId="18"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 fillId="0" borderId="8" xfId="0" applyFont="1" applyBorder="1" applyAlignment="1">
      <alignment horizontal="center" vertical="top"/>
    </xf>
    <xf numFmtId="0" fontId="2" fillId="0" borderId="13" xfId="0" applyFont="1" applyBorder="1" applyAlignment="1">
      <alignment horizontal="center" vertical="top"/>
    </xf>
    <xf numFmtId="0" fontId="2" fillId="0" borderId="7" xfId="0" applyFont="1" applyBorder="1" applyAlignment="1">
      <alignment horizontal="center" vertical="top"/>
    </xf>
    <xf numFmtId="0" fontId="2" fillId="0" borderId="8" xfId="0" quotePrefix="1" applyFont="1" applyBorder="1" applyAlignment="1" applyProtection="1">
      <alignment horizontal="center" vertical="center" wrapText="1"/>
      <protection locked="0"/>
    </xf>
    <xf numFmtId="0" fontId="2" fillId="0" borderId="13" xfId="0" quotePrefix="1" applyFont="1" applyBorder="1" applyAlignment="1" applyProtection="1">
      <alignment horizontal="center" vertical="center" wrapText="1"/>
      <protection locked="0"/>
    </xf>
    <xf numFmtId="0" fontId="2" fillId="0" borderId="7" xfId="0" quotePrefix="1" applyFont="1" applyBorder="1" applyAlignment="1" applyProtection="1">
      <alignment horizontal="center" vertical="center" wrapText="1"/>
      <protection locked="0"/>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18" fillId="2" borderId="8"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3" fillId="5" borderId="14" xfId="0" applyFont="1" applyFill="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8" fillId="2" borderId="8" xfId="2" applyFont="1" applyFill="1" applyBorder="1" applyAlignment="1">
      <alignment horizontal="center"/>
    </xf>
    <xf numFmtId="0" fontId="18" fillId="2" borderId="13" xfId="2" applyFont="1" applyFill="1" applyBorder="1" applyAlignment="1">
      <alignment horizontal="center"/>
    </xf>
    <xf numFmtId="0" fontId="18" fillId="2" borderId="7" xfId="2" applyFont="1" applyFill="1" applyBorder="1" applyAlignment="1">
      <alignment horizontal="center"/>
    </xf>
    <xf numFmtId="0" fontId="16" fillId="5" borderId="14" xfId="2" applyFont="1" applyFill="1" applyBorder="1" applyAlignment="1" applyProtection="1">
      <alignment horizontal="center" vertical="center" wrapText="1"/>
      <protection locked="0"/>
    </xf>
    <xf numFmtId="0" fontId="5" fillId="0" borderId="15" xfId="2" applyFont="1" applyBorder="1" applyAlignment="1" applyProtection="1">
      <alignment horizontal="center" vertical="center" wrapText="1"/>
      <protection locked="0"/>
    </xf>
    <xf numFmtId="0" fontId="5" fillId="0" borderId="11" xfId="2" applyFont="1" applyBorder="1" applyAlignment="1" applyProtection="1">
      <alignment horizontal="center" vertical="center" wrapText="1"/>
      <protection locked="0"/>
    </xf>
    <xf numFmtId="0" fontId="5" fillId="0" borderId="5" xfId="2" applyFont="1" applyBorder="1" applyAlignment="1" applyProtection="1">
      <alignment horizontal="center" vertical="center" wrapText="1"/>
      <protection locked="0"/>
    </xf>
    <xf numFmtId="0" fontId="5" fillId="0" borderId="0" xfId="2" applyFont="1" applyAlignment="1" applyProtection="1">
      <alignment horizontal="center" vertical="center" wrapText="1"/>
      <protection locked="0"/>
    </xf>
    <xf numFmtId="0" fontId="5" fillId="0" borderId="2" xfId="2" applyFont="1" applyBorder="1" applyAlignment="1" applyProtection="1">
      <alignment horizontal="center" vertical="center" wrapText="1"/>
      <protection locked="0"/>
    </xf>
    <xf numFmtId="0" fontId="5" fillId="0" borderId="5" xfId="2" applyFont="1" applyBorder="1" applyAlignment="1" applyProtection="1">
      <alignment horizontal="center" vertical="center"/>
      <protection locked="0"/>
    </xf>
    <xf numFmtId="0" fontId="5" fillId="0" borderId="0" xfId="2" applyFont="1" applyAlignment="1" applyProtection="1">
      <alignment horizontal="center" vertical="center"/>
      <protection locked="0"/>
    </xf>
    <xf numFmtId="0" fontId="5" fillId="0" borderId="2" xfId="2" applyFont="1" applyBorder="1" applyAlignment="1" applyProtection="1">
      <alignment horizontal="center" vertical="center"/>
      <protection locked="0"/>
    </xf>
    <xf numFmtId="0" fontId="5" fillId="0" borderId="18" xfId="2" applyFont="1" applyBorder="1" applyAlignment="1" applyProtection="1">
      <alignment horizontal="center" vertical="center"/>
      <protection locked="0"/>
    </xf>
    <xf numFmtId="0" fontId="5" fillId="0" borderId="9" xfId="2" applyFont="1" applyBorder="1" applyAlignment="1" applyProtection="1">
      <alignment horizontal="center" vertical="center"/>
      <protection locked="0"/>
    </xf>
    <xf numFmtId="0" fontId="5" fillId="0" borderId="17" xfId="2" applyFont="1" applyBorder="1" applyAlignment="1" applyProtection="1">
      <alignment horizontal="center" vertical="center"/>
      <protection locked="0"/>
    </xf>
    <xf numFmtId="0" fontId="19" fillId="5" borderId="8" xfId="0" applyFont="1" applyFill="1" applyBorder="1" applyProtection="1">
      <protection locked="0"/>
    </xf>
    <xf numFmtId="0" fontId="19" fillId="5" borderId="13" xfId="0" applyFont="1" applyFill="1" applyBorder="1" applyProtection="1">
      <protection locked="0"/>
    </xf>
    <xf numFmtId="0" fontId="19" fillId="5" borderId="7" xfId="0" applyFont="1" applyFill="1" applyBorder="1" applyProtection="1">
      <protection locked="0"/>
    </xf>
    <xf numFmtId="164" fontId="19" fillId="5" borderId="8" xfId="1" applyNumberFormat="1" applyFont="1" applyFill="1" applyBorder="1" applyAlignment="1" applyProtection="1">
      <alignment horizontal="center" vertical="center" wrapText="1"/>
      <protection locked="0"/>
    </xf>
    <xf numFmtId="164" fontId="19" fillId="5" borderId="13" xfId="1" applyNumberFormat="1" applyFont="1" applyFill="1" applyBorder="1" applyAlignment="1" applyProtection="1">
      <alignment horizontal="center" vertical="center" wrapText="1"/>
      <protection locked="0"/>
    </xf>
    <xf numFmtId="164" fontId="19" fillId="5" borderId="7" xfId="1" applyNumberFormat="1" applyFont="1" applyFill="1" applyBorder="1" applyAlignment="1" applyProtection="1">
      <alignment horizontal="center" vertical="center" wrapText="1"/>
      <protection locked="0"/>
    </xf>
    <xf numFmtId="0" fontId="16" fillId="5" borderId="14" xfId="0" applyFont="1" applyFill="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7" fillId="2" borderId="8" xfId="2" applyFont="1" applyFill="1" applyBorder="1" applyAlignment="1">
      <alignment horizontal="left"/>
    </xf>
    <xf numFmtId="0" fontId="17" fillId="2" borderId="13" xfId="2" applyFont="1" applyFill="1" applyBorder="1" applyAlignment="1">
      <alignment horizontal="left"/>
    </xf>
    <xf numFmtId="0" fontId="17" fillId="2" borderId="7" xfId="2" applyFont="1" applyFill="1" applyBorder="1" applyAlignment="1">
      <alignment horizontal="left"/>
    </xf>
    <xf numFmtId="0" fontId="19" fillId="5" borderId="8" xfId="0" applyFont="1" applyFill="1" applyBorder="1" applyAlignment="1" applyProtection="1">
      <alignment horizontal="center" vertical="center"/>
      <protection locked="0"/>
    </xf>
    <xf numFmtId="0" fontId="19" fillId="5" borderId="13" xfId="0"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protection locked="0"/>
    </xf>
    <xf numFmtId="0" fontId="18" fillId="14" borderId="8" xfId="0" applyFont="1" applyFill="1" applyBorder="1" applyAlignment="1">
      <alignment horizontal="center" vertical="center"/>
    </xf>
    <xf numFmtId="0" fontId="18" fillId="14" borderId="13" xfId="0" applyFont="1" applyFill="1" applyBorder="1" applyAlignment="1">
      <alignment horizontal="center" vertical="center"/>
    </xf>
    <xf numFmtId="0" fontId="18" fillId="14" borderId="7" xfId="0" applyFont="1" applyFill="1" applyBorder="1" applyAlignment="1">
      <alignment horizontal="center" vertical="center"/>
    </xf>
    <xf numFmtId="164" fontId="6" fillId="5" borderId="8" xfId="0" applyNumberFormat="1" applyFont="1" applyFill="1" applyBorder="1" applyAlignment="1">
      <alignment horizontal="center" vertical="center" wrapText="1"/>
    </xf>
    <xf numFmtId="164" fontId="6" fillId="5" borderId="13" xfId="0" applyNumberFormat="1" applyFont="1" applyFill="1" applyBorder="1" applyAlignment="1">
      <alignment horizontal="center" vertical="center" wrapText="1"/>
    </xf>
    <xf numFmtId="164" fontId="6" fillId="5" borderId="7" xfId="0" applyNumberFormat="1" applyFont="1" applyFill="1" applyBorder="1" applyAlignment="1">
      <alignment horizontal="center" vertical="center" wrapText="1"/>
    </xf>
    <xf numFmtId="0" fontId="6" fillId="14" borderId="8" xfId="0" applyFont="1" applyFill="1" applyBorder="1" applyAlignment="1">
      <alignment horizontal="left"/>
    </xf>
    <xf numFmtId="0" fontId="6" fillId="14" borderId="13" xfId="0" applyFont="1" applyFill="1" applyBorder="1" applyAlignment="1">
      <alignment horizontal="left"/>
    </xf>
    <xf numFmtId="0" fontId="6" fillId="14" borderId="7" xfId="0" applyFont="1" applyFill="1" applyBorder="1" applyAlignment="1">
      <alignment horizontal="left"/>
    </xf>
    <xf numFmtId="164" fontId="23" fillId="5" borderId="14" xfId="1" applyNumberFormat="1" applyFont="1" applyFill="1" applyBorder="1" applyAlignment="1" applyProtection="1">
      <alignment horizontal="center" vertical="center" wrapText="1"/>
      <protection locked="0"/>
    </xf>
    <xf numFmtId="164" fontId="23" fillId="5" borderId="15" xfId="1" applyNumberFormat="1" applyFont="1" applyFill="1" applyBorder="1" applyAlignment="1" applyProtection="1">
      <alignment horizontal="center" vertical="center" wrapText="1"/>
      <protection locked="0"/>
    </xf>
    <xf numFmtId="164" fontId="23" fillId="5" borderId="11" xfId="1" applyNumberFormat="1" applyFont="1" applyFill="1" applyBorder="1" applyAlignment="1" applyProtection="1">
      <alignment horizontal="center" vertical="center" wrapText="1"/>
      <protection locked="0"/>
    </xf>
    <xf numFmtId="164" fontId="23" fillId="5" borderId="5" xfId="1" applyNumberFormat="1" applyFont="1" applyFill="1" applyBorder="1" applyAlignment="1" applyProtection="1">
      <alignment horizontal="center" vertical="center" wrapText="1"/>
      <protection locked="0"/>
    </xf>
    <xf numFmtId="164" fontId="23" fillId="5" borderId="0" xfId="1" applyNumberFormat="1" applyFont="1" applyFill="1" applyBorder="1" applyAlignment="1" applyProtection="1">
      <alignment horizontal="center" vertical="center" wrapText="1"/>
      <protection locked="0"/>
    </xf>
    <xf numFmtId="164" fontId="23" fillId="5" borderId="2" xfId="1" applyNumberFormat="1" applyFont="1" applyFill="1" applyBorder="1" applyAlignment="1" applyProtection="1">
      <alignment horizontal="center" vertical="center" wrapText="1"/>
      <protection locked="0"/>
    </xf>
    <xf numFmtId="0" fontId="6" fillId="15" borderId="8" xfId="0" applyFont="1" applyFill="1" applyBorder="1" applyAlignment="1">
      <alignment horizontal="left"/>
    </xf>
    <xf numFmtId="0" fontId="6" fillId="15" borderId="13" xfId="0" applyFont="1" applyFill="1" applyBorder="1" applyAlignment="1">
      <alignment horizontal="left"/>
    </xf>
    <xf numFmtId="164" fontId="19" fillId="5" borderId="5" xfId="1" applyNumberFormat="1" applyFont="1" applyFill="1" applyBorder="1" applyAlignment="1" applyProtection="1">
      <alignment horizontal="center" vertical="center" wrapText="1"/>
      <protection locked="0"/>
    </xf>
    <xf numFmtId="164" fontId="19" fillId="5" borderId="0" xfId="1" applyNumberFormat="1" applyFont="1" applyFill="1" applyBorder="1" applyAlignment="1" applyProtection="1">
      <alignment horizontal="center" vertical="center" wrapText="1"/>
      <protection locked="0"/>
    </xf>
    <xf numFmtId="164" fontId="19" fillId="5" borderId="2" xfId="1" applyNumberFormat="1" applyFont="1" applyFill="1" applyBorder="1" applyAlignment="1" applyProtection="1">
      <alignment horizontal="center" vertical="center" wrapText="1"/>
      <protection locked="0"/>
    </xf>
    <xf numFmtId="164" fontId="23" fillId="5" borderId="18" xfId="1" applyNumberFormat="1" applyFont="1" applyFill="1" applyBorder="1" applyAlignment="1" applyProtection="1">
      <alignment horizontal="center" vertical="center" wrapText="1"/>
      <protection locked="0"/>
    </xf>
    <xf numFmtId="164" fontId="23" fillId="5" borderId="9" xfId="1" applyNumberFormat="1" applyFont="1" applyFill="1" applyBorder="1" applyAlignment="1" applyProtection="1">
      <alignment horizontal="center" vertical="center" wrapText="1"/>
      <protection locked="0"/>
    </xf>
    <xf numFmtId="164" fontId="23" fillId="5" borderId="17" xfId="1" applyNumberFormat="1" applyFont="1" applyFill="1" applyBorder="1" applyAlignment="1" applyProtection="1">
      <alignment horizontal="center" vertical="center" wrapText="1"/>
      <protection locked="0"/>
    </xf>
    <xf numFmtId="0" fontId="6" fillId="16" borderId="59" xfId="0" applyFont="1" applyFill="1" applyBorder="1" applyAlignment="1">
      <alignment horizontal="left"/>
    </xf>
    <xf numFmtId="0" fontId="6" fillId="16" borderId="63" xfId="0" applyFont="1" applyFill="1" applyBorder="1" applyAlignment="1">
      <alignment horizontal="left"/>
    </xf>
    <xf numFmtId="164" fontId="28" fillId="5" borderId="47" xfId="0" applyNumberFormat="1" applyFont="1" applyFill="1" applyBorder="1" applyAlignment="1">
      <alignment horizontal="center" vertical="center" wrapText="1"/>
    </xf>
    <xf numFmtId="164" fontId="28" fillId="5" borderId="57" xfId="0" applyNumberFormat="1" applyFont="1" applyFill="1" applyBorder="1" applyAlignment="1">
      <alignment horizontal="center" vertical="center" wrapText="1"/>
    </xf>
    <xf numFmtId="164" fontId="28" fillId="5" borderId="12" xfId="0" applyNumberFormat="1" applyFont="1" applyFill="1" applyBorder="1" applyAlignment="1">
      <alignment horizontal="center" vertical="center" wrapText="1"/>
    </xf>
    <xf numFmtId="164" fontId="28" fillId="5" borderId="48" xfId="0" applyNumberFormat="1" applyFont="1" applyFill="1" applyBorder="1" applyAlignment="1">
      <alignment horizontal="center" vertical="center" wrapText="1"/>
    </xf>
    <xf numFmtId="164" fontId="29" fillId="5" borderId="8" xfId="1" quotePrefix="1" applyNumberFormat="1" applyFont="1" applyFill="1" applyBorder="1" applyAlignment="1" applyProtection="1">
      <alignment horizontal="center" vertical="center" wrapText="1"/>
    </xf>
    <xf numFmtId="164" fontId="29" fillId="5" borderId="13" xfId="1" quotePrefix="1" applyNumberFormat="1" applyFont="1" applyFill="1" applyBorder="1" applyAlignment="1" applyProtection="1">
      <alignment horizontal="center" vertical="center" wrapText="1"/>
    </xf>
    <xf numFmtId="164" fontId="29" fillId="5" borderId="7" xfId="1" quotePrefix="1" applyNumberFormat="1" applyFont="1" applyFill="1" applyBorder="1" applyAlignment="1" applyProtection="1">
      <alignment horizontal="center" vertical="center" wrapText="1"/>
    </xf>
    <xf numFmtId="0" fontId="6" fillId="14" borderId="15" xfId="0" applyFont="1" applyFill="1" applyBorder="1" applyAlignment="1">
      <alignment horizontal="left"/>
    </xf>
    <xf numFmtId="0" fontId="6" fillId="14" borderId="11" xfId="0" applyFont="1" applyFill="1" applyBorder="1" applyAlignment="1">
      <alignment horizontal="left"/>
    </xf>
    <xf numFmtId="0" fontId="2" fillId="0" borderId="10"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6" xfId="2" applyFont="1" applyBorder="1" applyAlignment="1">
      <alignment horizontal="center" vertical="center" wrapText="1"/>
    </xf>
    <xf numFmtId="0" fontId="15" fillId="0" borderId="0" xfId="0" applyFont="1" applyAlignment="1" applyProtection="1">
      <alignment horizontal="center" wrapText="1"/>
      <protection locked="0"/>
    </xf>
    <xf numFmtId="0" fontId="2" fillId="0" borderId="0" xfId="0" applyFont="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15" fillId="0" borderId="5"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5" fontId="2" fillId="0" borderId="8" xfId="1" applyNumberFormat="1" applyFont="1" applyFill="1" applyBorder="1" applyAlignment="1" applyProtection="1">
      <alignment horizontal="center" vertical="center" wrapText="1"/>
    </xf>
    <xf numFmtId="165" fontId="2" fillId="0" borderId="13" xfId="1" applyNumberFormat="1" applyFont="1" applyFill="1" applyBorder="1" applyAlignment="1" applyProtection="1">
      <alignment horizontal="center" vertical="center" wrapText="1"/>
    </xf>
    <xf numFmtId="165" fontId="2" fillId="0" borderId="7" xfId="1" applyNumberFormat="1" applyFont="1" applyFill="1" applyBorder="1" applyAlignment="1" applyProtection="1">
      <alignment horizontal="center" vertical="center" wrapText="1"/>
    </xf>
    <xf numFmtId="0" fontId="2" fillId="0" borderId="8" xfId="0" applyFont="1" applyBorder="1" applyAlignment="1">
      <alignment horizontal="center"/>
    </xf>
    <xf numFmtId="0" fontId="2" fillId="0" borderId="13" xfId="0" applyFont="1" applyBorder="1" applyAlignment="1">
      <alignment horizontal="center"/>
    </xf>
    <xf numFmtId="0" fontId="2" fillId="0" borderId="62" xfId="0" applyFont="1" applyBorder="1" applyAlignment="1">
      <alignment horizontal="center"/>
    </xf>
    <xf numFmtId="0" fontId="32" fillId="0" borderId="0" xfId="0" applyFont="1" applyAlignment="1">
      <alignment horizontal="center"/>
    </xf>
    <xf numFmtId="0" fontId="8" fillId="8" borderId="0" xfId="0" applyFont="1" applyFill="1" applyAlignment="1">
      <alignment horizontal="left"/>
    </xf>
    <xf numFmtId="0" fontId="6" fillId="14" borderId="0" xfId="0" applyFont="1" applyFill="1" applyAlignment="1">
      <alignment horizontal="left"/>
    </xf>
    <xf numFmtId="0" fontId="6" fillId="8" borderId="0" xfId="0" applyFont="1" applyFill="1" applyAlignment="1">
      <alignment horizontal="left"/>
    </xf>
    <xf numFmtId="0" fontId="6" fillId="15" borderId="0" xfId="0" applyFont="1" applyFill="1" applyAlignment="1">
      <alignment horizontal="left"/>
    </xf>
    <xf numFmtId="0" fontId="6" fillId="2" borderId="0" xfId="0" applyFont="1" applyFill="1" applyAlignment="1">
      <alignment horizontal="left"/>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0" xfId="0" applyFont="1" applyFill="1" applyAlignment="1">
      <alignment horizontal="center" vertical="center" wrapText="1"/>
    </xf>
    <xf numFmtId="0" fontId="12" fillId="10" borderId="2" xfId="0" applyFont="1" applyFill="1" applyBorder="1" applyAlignment="1">
      <alignment horizontal="center" vertical="center" wrapText="1"/>
    </xf>
    <xf numFmtId="0" fontId="12" fillId="10" borderId="1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17" xfId="0"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164" fontId="6" fillId="2" borderId="13" xfId="0" applyNumberFormat="1" applyFont="1" applyFill="1" applyBorder="1" applyAlignment="1">
      <alignment horizontal="center" vertical="center" wrapText="1"/>
    </xf>
    <xf numFmtId="164" fontId="6" fillId="2" borderId="7"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2" xfId="0" applyFont="1" applyFill="1" applyBorder="1" applyAlignment="1">
      <alignment horizontal="center" vertical="center" wrapText="1"/>
    </xf>
    <xf numFmtId="0" fontId="6" fillId="4" borderId="8" xfId="0" applyFont="1" applyFill="1" applyBorder="1" applyAlignment="1">
      <alignment horizontal="left"/>
    </xf>
    <xf numFmtId="0" fontId="6" fillId="4" borderId="13" xfId="0" applyFont="1" applyFill="1" applyBorder="1" applyAlignment="1">
      <alignment horizontal="left"/>
    </xf>
    <xf numFmtId="164" fontId="2" fillId="5" borderId="8" xfId="0" applyNumberFormat="1" applyFont="1" applyFill="1" applyBorder="1" applyAlignment="1">
      <alignment horizontal="center" vertical="center" wrapText="1"/>
    </xf>
    <xf numFmtId="164" fontId="2" fillId="5" borderId="13" xfId="0" applyNumberFormat="1" applyFont="1" applyFill="1" applyBorder="1" applyAlignment="1">
      <alignment horizontal="center" vertical="center" wrapText="1"/>
    </xf>
    <xf numFmtId="164" fontId="2" fillId="5" borderId="7" xfId="0" applyNumberFormat="1" applyFont="1" applyFill="1" applyBorder="1" applyAlignment="1">
      <alignment horizontal="center" vertical="center" wrapText="1"/>
    </xf>
    <xf numFmtId="0" fontId="6" fillId="14" borderId="8" xfId="0" applyFont="1" applyFill="1" applyBorder="1" applyAlignment="1">
      <alignment horizontal="center"/>
    </xf>
    <xf numFmtId="0" fontId="6" fillId="14" borderId="13" xfId="0" applyFont="1" applyFill="1" applyBorder="1" applyAlignment="1">
      <alignment horizontal="center"/>
    </xf>
    <xf numFmtId="0" fontId="6" fillId="14" borderId="7" xfId="0" applyFont="1" applyFill="1" applyBorder="1" applyAlignment="1">
      <alignment horizontal="center"/>
    </xf>
    <xf numFmtId="164" fontId="2" fillId="2" borderId="8" xfId="0" applyNumberFormat="1" applyFont="1" applyFill="1" applyBorder="1" applyAlignment="1">
      <alignment horizontal="center" vertical="center" wrapText="1"/>
    </xf>
    <xf numFmtId="164" fontId="2" fillId="2" borderId="13"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0" fontId="2" fillId="0" borderId="0" xfId="2" applyFont="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165" fontId="2" fillId="5" borderId="23" xfId="1" applyNumberFormat="1" applyFont="1" applyFill="1" applyBorder="1" applyAlignment="1" applyProtection="1">
      <alignment horizontal="center" vertical="center" wrapText="1"/>
    </xf>
    <xf numFmtId="165" fontId="2" fillId="5" borderId="7" xfId="1" applyNumberFormat="1" applyFont="1" applyFill="1" applyBorder="1" applyAlignment="1" applyProtection="1">
      <alignment horizontal="center" vertical="center" wrapText="1"/>
    </xf>
    <xf numFmtId="0" fontId="27" fillId="0" borderId="0" xfId="0" applyFont="1" applyAlignment="1">
      <alignment horizontal="center" vertical="center"/>
    </xf>
    <xf numFmtId="0" fontId="25" fillId="0" borderId="0" xfId="0" applyFont="1" applyAlignment="1">
      <alignment horizontal="center" vertical="center"/>
    </xf>
    <xf numFmtId="0" fontId="3" fillId="0" borderId="0" xfId="0" applyFont="1" applyAlignment="1">
      <alignment horizontal="center"/>
    </xf>
    <xf numFmtId="0" fontId="2" fillId="0" borderId="10" xfId="2" applyFont="1" applyBorder="1" applyAlignment="1">
      <alignment horizontal="center" vertical="center"/>
    </xf>
    <xf numFmtId="0" fontId="2" fillId="0" borderId="16" xfId="2" applyFont="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7" xfId="0" applyFont="1" applyFill="1" applyBorder="1" applyAlignment="1">
      <alignment horizontal="center" vertical="center"/>
    </xf>
    <xf numFmtId="0" fontId="2" fillId="0" borderId="0" xfId="0" applyFont="1" applyAlignment="1">
      <alignment horizontal="center"/>
    </xf>
    <xf numFmtId="0" fontId="2" fillId="0" borderId="15"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1" xfId="2" applyFont="1" applyBorder="1" applyAlignment="1">
      <alignment horizontal="center" vertical="center" wrapText="1"/>
    </xf>
    <xf numFmtId="0" fontId="2" fillId="0" borderId="17" xfId="2" applyFont="1" applyBorder="1" applyAlignment="1">
      <alignment horizontal="center" vertical="center" wrapText="1"/>
    </xf>
    <xf numFmtId="0" fontId="6" fillId="21" borderId="8" xfId="0" applyFont="1" applyFill="1" applyBorder="1" applyAlignment="1">
      <alignment horizontal="left"/>
    </xf>
    <xf numFmtId="0" fontId="6" fillId="21" borderId="7" xfId="0" applyFont="1" applyFill="1" applyBorder="1" applyAlignment="1">
      <alignment horizontal="left"/>
    </xf>
    <xf numFmtId="164" fontId="2" fillId="5" borderId="30" xfId="1" applyNumberFormat="1" applyFont="1" applyFill="1" applyBorder="1" applyAlignment="1" applyProtection="1">
      <alignment horizontal="center" vertical="center" wrapText="1"/>
    </xf>
    <xf numFmtId="164" fontId="2" fillId="5" borderId="56" xfId="1" applyNumberFormat="1" applyFont="1" applyFill="1" applyBorder="1" applyAlignment="1" applyProtection="1">
      <alignment horizontal="center" vertical="center" wrapText="1"/>
    </xf>
    <xf numFmtId="165" fontId="2" fillId="5" borderId="30" xfId="1" applyNumberFormat="1" applyFont="1" applyFill="1" applyBorder="1" applyAlignment="1" applyProtection="1">
      <alignment horizontal="center" vertical="center" wrapText="1"/>
    </xf>
    <xf numFmtId="165" fontId="2" fillId="5" borderId="56" xfId="1" applyNumberFormat="1" applyFont="1" applyFill="1" applyBorder="1" applyAlignment="1" applyProtection="1">
      <alignment horizontal="center" vertical="center" wrapText="1"/>
    </xf>
    <xf numFmtId="165" fontId="2" fillId="5" borderId="60" xfId="1" applyNumberFormat="1" applyFont="1" applyFill="1" applyBorder="1" applyAlignment="1" applyProtection="1">
      <alignment horizontal="center" vertical="center" wrapText="1"/>
    </xf>
    <xf numFmtId="165" fontId="2" fillId="5" borderId="61" xfId="1" applyNumberFormat="1" applyFont="1" applyFill="1" applyBorder="1" applyAlignment="1" applyProtection="1">
      <alignment horizontal="center" vertical="center" wrapText="1"/>
    </xf>
  </cellXfs>
  <cellStyles count="7">
    <cellStyle name="Comma 2" xfId="6" xr:uid="{00000000-0005-0000-0000-000000000000}"/>
    <cellStyle name="Currency" xfId="1" builtinId="4"/>
    <cellStyle name="Normal" xfId="0" builtinId="0"/>
    <cellStyle name="Normal 2" xfId="2" xr:uid="{00000000-0005-0000-0000-000003000000}"/>
    <cellStyle name="Normal 3" xfId="3" xr:uid="{00000000-0005-0000-0000-000004000000}"/>
    <cellStyle name="Percent" xfId="4" builtinId="5"/>
    <cellStyle name="Percent 2" xfId="5" xr:uid="{00000000-0005-0000-0000-000006000000}"/>
  </cellStyles>
  <dxfs count="0"/>
  <tableStyles count="0" defaultTableStyle="TableStyleMedium9" defaultPivotStyle="PivotStyleLight16"/>
  <colors>
    <mruColors>
      <color rgb="FFFFFFCC"/>
      <color rgb="FFFFFF66"/>
      <color rgb="FFCCFFCC"/>
      <color rgb="FFF69748"/>
      <color rgb="FFFF99FF"/>
      <color rgb="FFE26B0A"/>
      <color rgb="FFCC3300"/>
      <color rgb="FFFF00FF"/>
      <color rgb="FFF4791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7"/>
  <sheetViews>
    <sheetView zoomScale="70" zoomScaleNormal="70" zoomScaleSheetLayoutView="55" workbookViewId="0">
      <selection activeCell="H56" sqref="H56:J56"/>
    </sheetView>
  </sheetViews>
  <sheetFormatPr defaultColWidth="9.140625" defaultRowHeight="12.75" x14ac:dyDescent="0.2"/>
  <cols>
    <col min="1" max="1" width="10.85546875" customWidth="1"/>
    <col min="2" max="2" width="57.7109375" customWidth="1"/>
    <col min="3" max="3" width="11.85546875" bestFit="1" customWidth="1"/>
    <col min="4" max="4" width="11.85546875" customWidth="1"/>
    <col min="5" max="6" width="13.28515625" bestFit="1" customWidth="1"/>
    <col min="7" max="7" width="13.28515625" customWidth="1"/>
    <col min="8" max="8" width="16.140625" customWidth="1"/>
    <col min="9" max="9" width="15.140625" customWidth="1"/>
    <col min="10" max="10" width="16.85546875" customWidth="1"/>
    <col min="11" max="11" width="15.5703125" customWidth="1"/>
    <col min="12" max="12" width="20.5703125" customWidth="1"/>
    <col min="13" max="13" width="13.28515625" customWidth="1"/>
    <col min="14" max="14" width="16.5703125" customWidth="1"/>
    <col min="15" max="15" width="12.140625" customWidth="1"/>
    <col min="16" max="16" width="20.28515625" customWidth="1"/>
    <col min="17" max="17" width="13.7109375" customWidth="1"/>
    <col min="18" max="18" width="16.5703125" customWidth="1"/>
    <col min="19" max="19" width="11" customWidth="1"/>
    <col min="20" max="20" width="18.7109375" customWidth="1"/>
    <col min="21" max="21" width="13.85546875" customWidth="1"/>
    <col min="22" max="22" width="16.5703125" customWidth="1"/>
  </cols>
  <sheetData>
    <row r="1" spans="1:22" ht="15.75" x14ac:dyDescent="0.2">
      <c r="A1" s="340" t="s">
        <v>391</v>
      </c>
      <c r="B1" s="340"/>
      <c r="C1" s="340"/>
      <c r="D1" s="340"/>
      <c r="E1" s="340"/>
      <c r="F1" s="340"/>
      <c r="G1" s="166"/>
      <c r="H1" s="232"/>
      <c r="I1" s="232"/>
      <c r="J1" s="232"/>
      <c r="K1" s="167"/>
      <c r="L1" s="232"/>
      <c r="M1" s="232"/>
      <c r="N1" s="232"/>
      <c r="O1" s="167"/>
      <c r="P1" s="232"/>
      <c r="Q1" s="232"/>
      <c r="R1" s="232"/>
      <c r="S1" s="167"/>
      <c r="T1" s="232"/>
      <c r="U1" s="232"/>
      <c r="V1" s="232"/>
    </row>
    <row r="2" spans="1:22" ht="15.75" x14ac:dyDescent="0.2">
      <c r="A2" s="341" t="s">
        <v>15</v>
      </c>
      <c r="B2" s="341"/>
      <c r="C2" s="341"/>
      <c r="D2" s="341"/>
      <c r="E2" s="341"/>
      <c r="F2" s="341"/>
      <c r="G2" s="166"/>
      <c r="H2" s="173"/>
      <c r="I2" s="173"/>
      <c r="J2" s="173"/>
      <c r="K2" s="167"/>
      <c r="L2" s="173"/>
      <c r="M2" s="173"/>
      <c r="N2" s="173"/>
      <c r="O2" s="167"/>
      <c r="P2" s="173"/>
      <c r="Q2" s="173"/>
      <c r="R2" s="173"/>
      <c r="S2" s="167"/>
      <c r="T2" s="173"/>
      <c r="U2" s="173"/>
      <c r="V2" s="173"/>
    </row>
    <row r="3" spans="1:22" ht="15.75" x14ac:dyDescent="0.2">
      <c r="A3" s="341" t="s">
        <v>358</v>
      </c>
      <c r="B3" s="341"/>
      <c r="C3" s="341"/>
      <c r="D3" s="341"/>
      <c r="E3" s="341"/>
      <c r="F3" s="341"/>
      <c r="G3" s="166"/>
      <c r="H3" s="173"/>
      <c r="I3" s="173"/>
      <c r="J3" s="173"/>
      <c r="K3" s="167"/>
      <c r="L3" s="173"/>
      <c r="M3" s="173"/>
      <c r="N3" s="173"/>
      <c r="O3" s="167"/>
      <c r="P3" s="173"/>
      <c r="Q3" s="173"/>
      <c r="R3" s="173"/>
      <c r="S3" s="167"/>
      <c r="T3" s="173"/>
      <c r="U3" s="173"/>
      <c r="V3" s="173"/>
    </row>
    <row r="4" spans="1:22" ht="15.75" x14ac:dyDescent="0.2">
      <c r="A4" s="340" t="s">
        <v>396</v>
      </c>
      <c r="B4" s="340"/>
      <c r="C4" s="340"/>
      <c r="D4" s="340"/>
      <c r="E4" s="340"/>
      <c r="F4" s="340"/>
      <c r="G4" s="166"/>
      <c r="H4" s="232"/>
      <c r="I4" s="232"/>
      <c r="J4" s="232"/>
      <c r="K4" s="167"/>
      <c r="L4" s="232"/>
      <c r="M4" s="232"/>
      <c r="N4" s="232"/>
      <c r="O4" s="167"/>
      <c r="P4" s="232"/>
      <c r="Q4" s="232"/>
      <c r="R4" s="232"/>
      <c r="S4" s="167"/>
      <c r="T4" s="232"/>
      <c r="U4" s="232"/>
      <c r="V4" s="232"/>
    </row>
    <row r="5" spans="1:22" ht="16.5" thickBot="1" x14ac:dyDescent="0.3">
      <c r="A5" s="342"/>
      <c r="B5" s="342"/>
      <c r="C5" s="342"/>
      <c r="D5" s="342"/>
      <c r="E5" s="342"/>
      <c r="F5" s="342"/>
      <c r="G5" s="168"/>
      <c r="H5" s="233"/>
      <c r="I5" s="234"/>
      <c r="J5" s="234"/>
      <c r="K5" s="167"/>
      <c r="L5" s="233"/>
      <c r="M5" s="234"/>
      <c r="N5" s="234"/>
      <c r="O5" s="167"/>
      <c r="P5" s="233"/>
      <c r="Q5" s="234"/>
      <c r="R5" s="234"/>
      <c r="S5" s="167"/>
      <c r="T5" s="233"/>
      <c r="U5" s="234"/>
      <c r="V5" s="234"/>
    </row>
    <row r="6" spans="1:22" ht="16.5" thickBot="1" x14ac:dyDescent="0.25">
      <c r="A6" s="346" t="s">
        <v>24</v>
      </c>
      <c r="B6" s="346" t="s">
        <v>23</v>
      </c>
      <c r="C6" s="349" t="s">
        <v>20</v>
      </c>
      <c r="D6" s="350"/>
      <c r="E6" s="350"/>
      <c r="F6" s="351"/>
      <c r="G6" s="226"/>
      <c r="H6" s="397" t="s">
        <v>336</v>
      </c>
      <c r="I6" s="398"/>
      <c r="J6" s="399"/>
      <c r="K6" s="167"/>
      <c r="L6" s="397" t="s">
        <v>339</v>
      </c>
      <c r="M6" s="398"/>
      <c r="N6" s="399"/>
      <c r="O6" s="167"/>
      <c r="P6" s="397" t="s">
        <v>338</v>
      </c>
      <c r="Q6" s="398"/>
      <c r="R6" s="399"/>
      <c r="S6" s="167"/>
      <c r="T6" s="397" t="s">
        <v>337</v>
      </c>
      <c r="U6" s="398"/>
      <c r="V6" s="399"/>
    </row>
    <row r="7" spans="1:22" ht="16.5" customHeight="1" thickBot="1" x14ac:dyDescent="0.25">
      <c r="A7" s="347"/>
      <c r="B7" s="347"/>
      <c r="C7" s="352" t="s">
        <v>19</v>
      </c>
      <c r="D7" s="352" t="s">
        <v>346</v>
      </c>
      <c r="E7" s="355" t="s">
        <v>340</v>
      </c>
      <c r="F7" s="352" t="s">
        <v>0</v>
      </c>
      <c r="G7" s="226"/>
      <c r="H7" s="400" t="s">
        <v>318</v>
      </c>
      <c r="I7" s="401"/>
      <c r="J7" s="402"/>
      <c r="K7" s="167"/>
      <c r="L7" s="400" t="s">
        <v>318</v>
      </c>
      <c r="M7" s="401"/>
      <c r="N7" s="402"/>
      <c r="O7" s="167"/>
      <c r="P7" s="400" t="s">
        <v>318</v>
      </c>
      <c r="Q7" s="401"/>
      <c r="R7" s="402"/>
      <c r="S7" s="167"/>
      <c r="T7" s="400" t="s">
        <v>318</v>
      </c>
      <c r="U7" s="401"/>
      <c r="V7" s="402"/>
    </row>
    <row r="8" spans="1:22" ht="12.75" customHeight="1" x14ac:dyDescent="0.2">
      <c r="A8" s="347"/>
      <c r="B8" s="347"/>
      <c r="C8" s="353"/>
      <c r="D8" s="353"/>
      <c r="E8" s="356"/>
      <c r="F8" s="353"/>
      <c r="G8" s="226"/>
      <c r="H8" s="352" t="s">
        <v>63</v>
      </c>
      <c r="I8" s="403" t="s">
        <v>64</v>
      </c>
      <c r="J8" s="352" t="s">
        <v>65</v>
      </c>
      <c r="K8" s="167"/>
      <c r="L8" s="352" t="s">
        <v>319</v>
      </c>
      <c r="M8" s="403" t="s">
        <v>64</v>
      </c>
      <c r="N8" s="352" t="s">
        <v>68</v>
      </c>
      <c r="O8" s="167"/>
      <c r="P8" s="352" t="s">
        <v>319</v>
      </c>
      <c r="Q8" s="403" t="s">
        <v>64</v>
      </c>
      <c r="R8" s="352" t="s">
        <v>69</v>
      </c>
      <c r="S8" s="167"/>
      <c r="T8" s="352" t="s">
        <v>319</v>
      </c>
      <c r="U8" s="403" t="s">
        <v>64</v>
      </c>
      <c r="V8" s="352" t="s">
        <v>70</v>
      </c>
    </row>
    <row r="9" spans="1:22" ht="50.25" customHeight="1" thickBot="1" x14ac:dyDescent="0.25">
      <c r="A9" s="348"/>
      <c r="B9" s="348"/>
      <c r="C9" s="354"/>
      <c r="D9" s="354"/>
      <c r="E9" s="357"/>
      <c r="F9" s="354"/>
      <c r="G9" s="226"/>
      <c r="H9" s="354"/>
      <c r="I9" s="404"/>
      <c r="J9" s="354"/>
      <c r="K9" s="167"/>
      <c r="L9" s="354"/>
      <c r="M9" s="404"/>
      <c r="N9" s="354"/>
      <c r="O9" s="167"/>
      <c r="P9" s="354"/>
      <c r="Q9" s="404"/>
      <c r="R9" s="354"/>
      <c r="S9" s="167"/>
      <c r="T9" s="354"/>
      <c r="U9" s="404"/>
      <c r="V9" s="354"/>
    </row>
    <row r="10" spans="1:22" ht="30.75" customHeight="1" thickBot="1" x14ac:dyDescent="0.3">
      <c r="A10" s="343" t="s">
        <v>2</v>
      </c>
      <c r="B10" s="344"/>
      <c r="C10" s="344"/>
      <c r="D10" s="344"/>
      <c r="E10" s="344"/>
      <c r="F10" s="345"/>
      <c r="G10" s="75"/>
      <c r="H10" s="405" t="s">
        <v>2</v>
      </c>
      <c r="I10" s="406"/>
      <c r="J10" s="407"/>
      <c r="L10" s="405" t="s">
        <v>2</v>
      </c>
      <c r="M10" s="406"/>
      <c r="N10" s="407"/>
      <c r="P10" s="405" t="s">
        <v>2</v>
      </c>
      <c r="Q10" s="406"/>
      <c r="R10" s="407"/>
      <c r="T10" s="405" t="s">
        <v>2</v>
      </c>
      <c r="U10" s="406"/>
      <c r="V10" s="407"/>
    </row>
    <row r="11" spans="1:22" ht="17.25" thickBot="1" x14ac:dyDescent="0.3">
      <c r="A11" s="22" t="s">
        <v>34</v>
      </c>
      <c r="B11" s="23" t="s">
        <v>3</v>
      </c>
      <c r="C11" s="1">
        <f>F11-E11</f>
        <v>2000</v>
      </c>
      <c r="D11" s="1">
        <f>0*F11</f>
        <v>0</v>
      </c>
      <c r="E11" s="1">
        <f>SUM(F11*0.8)</f>
        <v>8000</v>
      </c>
      <c r="F11" s="9">
        <f>V11</f>
        <v>10000</v>
      </c>
      <c r="G11" s="6"/>
      <c r="H11" s="260">
        <v>10000</v>
      </c>
      <c r="I11" s="260"/>
      <c r="J11" s="21">
        <f>H11+I11</f>
        <v>10000</v>
      </c>
      <c r="L11" s="9">
        <f>J11</f>
        <v>10000</v>
      </c>
      <c r="M11" s="260"/>
      <c r="N11" s="21">
        <f>L11+M11</f>
        <v>10000</v>
      </c>
      <c r="P11" s="9">
        <f>N11</f>
        <v>10000</v>
      </c>
      <c r="Q11" s="260"/>
      <c r="R11" s="21">
        <f>P11+Q11</f>
        <v>10000</v>
      </c>
      <c r="T11" s="9">
        <f>R11</f>
        <v>10000</v>
      </c>
      <c r="U11" s="260"/>
      <c r="V11" s="21">
        <f>T11+U11</f>
        <v>10000</v>
      </c>
    </row>
    <row r="12" spans="1:22" ht="15" x14ac:dyDescent="0.2">
      <c r="A12" s="24" t="s">
        <v>152</v>
      </c>
      <c r="B12" s="25" t="s">
        <v>25</v>
      </c>
      <c r="C12" s="358"/>
      <c r="D12" s="359"/>
      <c r="E12" s="359"/>
      <c r="F12" s="360"/>
      <c r="G12" s="84"/>
      <c r="H12" s="408" t="s">
        <v>66</v>
      </c>
      <c r="I12" s="409"/>
      <c r="J12" s="410"/>
      <c r="L12" s="408" t="s">
        <v>66</v>
      </c>
      <c r="M12" s="409"/>
      <c r="N12" s="410"/>
      <c r="P12" s="408" t="s">
        <v>66</v>
      </c>
      <c r="Q12" s="409"/>
      <c r="R12" s="410"/>
      <c r="T12" s="408" t="s">
        <v>66</v>
      </c>
      <c r="U12" s="409"/>
      <c r="V12" s="410"/>
    </row>
    <row r="13" spans="1:22" ht="15" x14ac:dyDescent="0.2">
      <c r="A13" s="26" t="s">
        <v>153</v>
      </c>
      <c r="B13" s="27" t="s">
        <v>139</v>
      </c>
      <c r="C13" s="361"/>
      <c r="D13" s="362"/>
      <c r="E13" s="362"/>
      <c r="F13" s="363"/>
      <c r="G13" s="84"/>
      <c r="H13" s="411"/>
      <c r="I13" s="412"/>
      <c r="J13" s="413"/>
      <c r="L13" s="411"/>
      <c r="M13" s="412"/>
      <c r="N13" s="413"/>
      <c r="P13" s="411"/>
      <c r="Q13" s="412"/>
      <c r="R13" s="413"/>
      <c r="T13" s="411"/>
      <c r="U13" s="412"/>
      <c r="V13" s="413"/>
    </row>
    <row r="14" spans="1:22" ht="15" x14ac:dyDescent="0.2">
      <c r="A14" s="26" t="s">
        <v>154</v>
      </c>
      <c r="B14" s="28" t="s">
        <v>27</v>
      </c>
      <c r="C14" s="361"/>
      <c r="D14" s="362"/>
      <c r="E14" s="362"/>
      <c r="F14" s="363"/>
      <c r="G14" s="84"/>
      <c r="H14" s="411"/>
      <c r="I14" s="412"/>
      <c r="J14" s="413"/>
      <c r="L14" s="411"/>
      <c r="M14" s="412"/>
      <c r="N14" s="413"/>
      <c r="P14" s="411"/>
      <c r="Q14" s="412"/>
      <c r="R14" s="413"/>
      <c r="T14" s="411"/>
      <c r="U14" s="412"/>
      <c r="V14" s="413"/>
    </row>
    <row r="15" spans="1:22" ht="15.75" thickBot="1" x14ac:dyDescent="0.25">
      <c r="A15" s="29" t="s">
        <v>155</v>
      </c>
      <c r="B15" s="30" t="s">
        <v>14</v>
      </c>
      <c r="C15" s="364"/>
      <c r="D15" s="365"/>
      <c r="E15" s="365"/>
      <c r="F15" s="366"/>
      <c r="G15" s="84"/>
      <c r="H15" s="414"/>
      <c r="I15" s="415"/>
      <c r="J15" s="416"/>
      <c r="L15" s="414"/>
      <c r="M15" s="415"/>
      <c r="N15" s="416"/>
      <c r="P15" s="414"/>
      <c r="Q15" s="415"/>
      <c r="R15" s="416"/>
      <c r="T15" s="414"/>
      <c r="U15" s="415"/>
      <c r="V15" s="416"/>
    </row>
    <row r="16" spans="1:22" ht="17.25" thickBot="1" x14ac:dyDescent="0.3">
      <c r="A16" s="343" t="s">
        <v>4</v>
      </c>
      <c r="B16" s="344"/>
      <c r="C16" s="344"/>
      <c r="D16" s="344"/>
      <c r="E16" s="344"/>
      <c r="F16" s="345"/>
      <c r="G16" s="75"/>
      <c r="H16" s="417" t="s">
        <v>4</v>
      </c>
      <c r="I16" s="418"/>
      <c r="J16" s="419"/>
      <c r="L16" s="417" t="s">
        <v>4</v>
      </c>
      <c r="M16" s="418"/>
      <c r="N16" s="419"/>
      <c r="P16" s="417" t="s">
        <v>4</v>
      </c>
      <c r="Q16" s="418"/>
      <c r="R16" s="419"/>
      <c r="T16" s="417" t="s">
        <v>4</v>
      </c>
      <c r="U16" s="418"/>
      <c r="V16" s="419"/>
    </row>
    <row r="17" spans="1:22" ht="17.25" thickBot="1" x14ac:dyDescent="0.3">
      <c r="A17" s="22" t="s">
        <v>37</v>
      </c>
      <c r="B17" s="23" t="s">
        <v>5</v>
      </c>
      <c r="C17" s="1">
        <f>F17-E17</f>
        <v>1300</v>
      </c>
      <c r="D17" s="1">
        <f>0*F17</f>
        <v>0</v>
      </c>
      <c r="E17" s="1">
        <f>SUM(F17*0.8)</f>
        <v>5200</v>
      </c>
      <c r="F17" s="9">
        <f>V17</f>
        <v>6500</v>
      </c>
      <c r="G17" s="6"/>
      <c r="H17" s="260">
        <v>6500</v>
      </c>
      <c r="I17" s="260"/>
      <c r="J17" s="21">
        <f>H17+I17</f>
        <v>6500</v>
      </c>
      <c r="L17" s="9">
        <f>J17</f>
        <v>6500</v>
      </c>
      <c r="M17" s="260"/>
      <c r="N17" s="21">
        <f>L17+M17</f>
        <v>6500</v>
      </c>
      <c r="P17" s="9">
        <f>N17</f>
        <v>6500</v>
      </c>
      <c r="Q17" s="260"/>
      <c r="R17" s="21">
        <f>P17+Q17</f>
        <v>6500</v>
      </c>
      <c r="T17" s="9">
        <f>R17</f>
        <v>6500</v>
      </c>
      <c r="U17" s="260"/>
      <c r="V17" s="21">
        <f>T17+U17</f>
        <v>6500</v>
      </c>
    </row>
    <row r="18" spans="1:22" ht="16.5" x14ac:dyDescent="0.2">
      <c r="A18" s="31" t="s">
        <v>156</v>
      </c>
      <c r="B18" s="32" t="s">
        <v>6</v>
      </c>
      <c r="C18" s="385"/>
      <c r="D18" s="386"/>
      <c r="E18" s="386"/>
      <c r="F18" s="387"/>
      <c r="G18" s="184"/>
      <c r="H18" s="420" t="s">
        <v>66</v>
      </c>
      <c r="I18" s="421"/>
      <c r="J18" s="422"/>
      <c r="L18" s="420" t="s">
        <v>66</v>
      </c>
      <c r="M18" s="421"/>
      <c r="N18" s="422"/>
      <c r="P18" s="420" t="s">
        <v>66</v>
      </c>
      <c r="Q18" s="421"/>
      <c r="R18" s="422"/>
      <c r="T18" s="420" t="s">
        <v>66</v>
      </c>
      <c r="U18" s="421"/>
      <c r="V18" s="422"/>
    </row>
    <row r="19" spans="1:22" ht="16.5" x14ac:dyDescent="0.2">
      <c r="A19" s="33" t="s">
        <v>157</v>
      </c>
      <c r="B19" s="34" t="s">
        <v>7</v>
      </c>
      <c r="C19" s="388"/>
      <c r="D19" s="389"/>
      <c r="E19" s="389"/>
      <c r="F19" s="390"/>
      <c r="G19" s="184"/>
      <c r="H19" s="423"/>
      <c r="I19" s="424"/>
      <c r="J19" s="425"/>
      <c r="L19" s="423"/>
      <c r="M19" s="424"/>
      <c r="N19" s="425"/>
      <c r="P19" s="423"/>
      <c r="Q19" s="424"/>
      <c r="R19" s="425"/>
      <c r="T19" s="423"/>
      <c r="U19" s="424"/>
      <c r="V19" s="425"/>
    </row>
    <row r="20" spans="1:22" ht="16.5" x14ac:dyDescent="0.2">
      <c r="A20" s="35" t="s">
        <v>158</v>
      </c>
      <c r="B20" s="34" t="s">
        <v>8</v>
      </c>
      <c r="C20" s="388"/>
      <c r="D20" s="389"/>
      <c r="E20" s="389"/>
      <c r="F20" s="390"/>
      <c r="G20" s="184"/>
      <c r="H20" s="426"/>
      <c r="I20" s="427"/>
      <c r="J20" s="428"/>
      <c r="L20" s="426"/>
      <c r="M20" s="427"/>
      <c r="N20" s="428"/>
      <c r="P20" s="426"/>
      <c r="Q20" s="427"/>
      <c r="R20" s="428"/>
      <c r="T20" s="426"/>
      <c r="U20" s="427"/>
      <c r="V20" s="428"/>
    </row>
    <row r="21" spans="1:22" ht="16.5" x14ac:dyDescent="0.2">
      <c r="A21" s="35" t="s">
        <v>159</v>
      </c>
      <c r="B21" s="34" t="s">
        <v>9</v>
      </c>
      <c r="C21" s="388"/>
      <c r="D21" s="389"/>
      <c r="E21" s="389"/>
      <c r="F21" s="390"/>
      <c r="G21" s="184"/>
      <c r="H21" s="426"/>
      <c r="I21" s="427"/>
      <c r="J21" s="428"/>
      <c r="L21" s="426"/>
      <c r="M21" s="427"/>
      <c r="N21" s="428"/>
      <c r="P21" s="426"/>
      <c r="Q21" s="427"/>
      <c r="R21" s="428"/>
      <c r="T21" s="426"/>
      <c r="U21" s="427"/>
      <c r="V21" s="428"/>
    </row>
    <row r="22" spans="1:22" ht="17.25" thickBot="1" x14ac:dyDescent="0.25">
      <c r="A22" s="36" t="s">
        <v>160</v>
      </c>
      <c r="B22" s="37" t="s">
        <v>10</v>
      </c>
      <c r="C22" s="391"/>
      <c r="D22" s="392"/>
      <c r="E22" s="392"/>
      <c r="F22" s="393"/>
      <c r="G22" s="184"/>
      <c r="H22" s="429"/>
      <c r="I22" s="430"/>
      <c r="J22" s="431"/>
      <c r="L22" s="429"/>
      <c r="M22" s="430"/>
      <c r="N22" s="431"/>
      <c r="P22" s="429"/>
      <c r="Q22" s="430"/>
      <c r="R22" s="431"/>
      <c r="T22" s="429"/>
      <c r="U22" s="430"/>
      <c r="V22" s="431"/>
    </row>
    <row r="23" spans="1:22" ht="17.25" thickBot="1" x14ac:dyDescent="0.3">
      <c r="A23" s="22" t="s">
        <v>42</v>
      </c>
      <c r="B23" s="23" t="s">
        <v>60</v>
      </c>
      <c r="C23" s="1">
        <f>F23-E23</f>
        <v>1000</v>
      </c>
      <c r="D23" s="1">
        <v>0</v>
      </c>
      <c r="E23" s="1">
        <f>SUM(F23*0.8)</f>
        <v>4000</v>
      </c>
      <c r="F23" s="9">
        <f>V23</f>
        <v>5000</v>
      </c>
      <c r="G23" s="6"/>
      <c r="H23" s="260">
        <v>5000</v>
      </c>
      <c r="I23" s="260"/>
      <c r="J23" s="21">
        <f>H23+I23</f>
        <v>5000</v>
      </c>
      <c r="L23" s="9">
        <f>J23</f>
        <v>5000</v>
      </c>
      <c r="M23" s="260"/>
      <c r="N23" s="21">
        <f>L23+M23</f>
        <v>5000</v>
      </c>
      <c r="P23" s="9">
        <f>N23</f>
        <v>5000</v>
      </c>
      <c r="Q23" s="260"/>
      <c r="R23" s="21">
        <f>P23+Q23</f>
        <v>5000</v>
      </c>
      <c r="T23" s="9">
        <f>R23</f>
        <v>5000</v>
      </c>
      <c r="U23" s="260"/>
      <c r="V23" s="21">
        <f>T23+U23</f>
        <v>5000</v>
      </c>
    </row>
    <row r="24" spans="1:22" ht="17.25" thickBot="1" x14ac:dyDescent="0.25">
      <c r="A24" s="38" t="s">
        <v>161</v>
      </c>
      <c r="B24" s="39" t="s">
        <v>59</v>
      </c>
      <c r="C24" s="394"/>
      <c r="D24" s="395"/>
      <c r="E24" s="395"/>
      <c r="F24" s="396"/>
      <c r="G24" s="184"/>
      <c r="H24" s="432" t="s">
        <v>66</v>
      </c>
      <c r="I24" s="433"/>
      <c r="J24" s="434"/>
      <c r="L24" s="432" t="s">
        <v>66</v>
      </c>
      <c r="M24" s="433"/>
      <c r="N24" s="434"/>
      <c r="P24" s="447" t="s">
        <v>66</v>
      </c>
      <c r="Q24" s="448"/>
      <c r="R24" s="449"/>
      <c r="T24" s="447" t="s">
        <v>66</v>
      </c>
      <c r="U24" s="448"/>
      <c r="V24" s="449"/>
    </row>
    <row r="25" spans="1:22" ht="17.25" thickBot="1" x14ac:dyDescent="0.3">
      <c r="A25" s="22" t="s">
        <v>44</v>
      </c>
      <c r="B25" s="23" t="s">
        <v>58</v>
      </c>
      <c r="C25" s="1">
        <f>F25-E25</f>
        <v>2850</v>
      </c>
      <c r="D25" s="1">
        <v>0</v>
      </c>
      <c r="E25" s="1">
        <f>SUM(F25*0.8)</f>
        <v>11400</v>
      </c>
      <c r="F25" s="9">
        <f>V25</f>
        <v>14250</v>
      </c>
      <c r="G25" s="6"/>
      <c r="H25" s="260">
        <v>14250</v>
      </c>
      <c r="I25" s="260"/>
      <c r="J25" s="21">
        <f>H25+I25</f>
        <v>14250</v>
      </c>
      <c r="L25" s="9">
        <f>J25</f>
        <v>14250</v>
      </c>
      <c r="M25" s="260"/>
      <c r="N25" s="21">
        <f>L25+M25</f>
        <v>14250</v>
      </c>
      <c r="P25" s="9">
        <f>N25</f>
        <v>14250</v>
      </c>
      <c r="Q25" s="260"/>
      <c r="R25" s="21">
        <f>P25+Q25</f>
        <v>14250</v>
      </c>
      <c r="T25" s="9">
        <f>R25</f>
        <v>14250</v>
      </c>
      <c r="U25" s="260"/>
      <c r="V25" s="21">
        <f>T25+U25</f>
        <v>14250</v>
      </c>
    </row>
    <row r="26" spans="1:22" ht="16.5" x14ac:dyDescent="0.2">
      <c r="A26" s="40" t="s">
        <v>162</v>
      </c>
      <c r="B26" s="41" t="s">
        <v>11</v>
      </c>
      <c r="C26" s="376"/>
      <c r="D26" s="377"/>
      <c r="E26" s="377"/>
      <c r="F26" s="378"/>
      <c r="G26" s="174"/>
      <c r="H26" s="438" t="s">
        <v>66</v>
      </c>
      <c r="I26" s="439"/>
      <c r="J26" s="440"/>
      <c r="L26" s="438" t="s">
        <v>66</v>
      </c>
      <c r="M26" s="439"/>
      <c r="N26" s="440"/>
      <c r="P26" s="438" t="s">
        <v>66</v>
      </c>
      <c r="Q26" s="439"/>
      <c r="R26" s="440"/>
      <c r="T26" s="438" t="s">
        <v>66</v>
      </c>
      <c r="U26" s="439"/>
      <c r="V26" s="440"/>
    </row>
    <row r="27" spans="1:22" ht="17.25" thickBot="1" x14ac:dyDescent="0.25">
      <c r="A27" s="42" t="s">
        <v>163</v>
      </c>
      <c r="B27" s="43" t="s">
        <v>32</v>
      </c>
      <c r="C27" s="382"/>
      <c r="D27" s="383"/>
      <c r="E27" s="383"/>
      <c r="F27" s="384"/>
      <c r="G27" s="174"/>
      <c r="H27" s="441"/>
      <c r="I27" s="442"/>
      <c r="J27" s="443"/>
      <c r="L27" s="441"/>
      <c r="M27" s="442"/>
      <c r="N27" s="443"/>
      <c r="P27" s="441"/>
      <c r="Q27" s="442"/>
      <c r="R27" s="443"/>
      <c r="T27" s="441"/>
      <c r="U27" s="442"/>
      <c r="V27" s="443"/>
    </row>
    <row r="28" spans="1:22" ht="17.25" thickBot="1" x14ac:dyDescent="0.3">
      <c r="A28" s="22" t="s">
        <v>47</v>
      </c>
      <c r="B28" s="23" t="s">
        <v>12</v>
      </c>
      <c r="C28" s="1">
        <f>F28-E28</f>
        <v>4900</v>
      </c>
      <c r="D28" s="1">
        <v>0</v>
      </c>
      <c r="E28" s="1">
        <f>SUM(F28*0.8)</f>
        <v>19600</v>
      </c>
      <c r="F28" s="9">
        <f>V28</f>
        <v>24500</v>
      </c>
      <c r="G28" s="6"/>
      <c r="H28" s="260">
        <v>24500</v>
      </c>
      <c r="I28" s="260"/>
      <c r="J28" s="21">
        <f>H28+I28</f>
        <v>24500</v>
      </c>
      <c r="L28" s="9">
        <f>J28</f>
        <v>24500</v>
      </c>
      <c r="M28" s="260"/>
      <c r="N28" s="21">
        <f>L28+M28</f>
        <v>24500</v>
      </c>
      <c r="P28" s="9">
        <f>N28</f>
        <v>24500</v>
      </c>
      <c r="Q28" s="260"/>
      <c r="R28" s="21">
        <f>P28+Q28</f>
        <v>24500</v>
      </c>
      <c r="T28" s="9">
        <f>R28</f>
        <v>24500</v>
      </c>
      <c r="U28" s="260"/>
      <c r="V28" s="21">
        <f>T28+U28</f>
        <v>24500</v>
      </c>
    </row>
    <row r="29" spans="1:22" ht="16.5" x14ac:dyDescent="0.2">
      <c r="A29" s="40" t="s">
        <v>164</v>
      </c>
      <c r="B29" s="41" t="s">
        <v>29</v>
      </c>
      <c r="C29" s="367"/>
      <c r="D29" s="368"/>
      <c r="E29" s="368"/>
      <c r="F29" s="369"/>
      <c r="G29" s="184"/>
      <c r="H29" s="438" t="s">
        <v>66</v>
      </c>
      <c r="I29" s="439"/>
      <c r="J29" s="440"/>
      <c r="L29" s="438" t="s">
        <v>66</v>
      </c>
      <c r="M29" s="439"/>
      <c r="N29" s="440"/>
      <c r="P29" s="438" t="s">
        <v>66</v>
      </c>
      <c r="Q29" s="439"/>
      <c r="R29" s="440"/>
      <c r="T29" s="438" t="s">
        <v>66</v>
      </c>
      <c r="U29" s="439"/>
      <c r="V29" s="440"/>
    </row>
    <row r="30" spans="1:22" ht="17.25" thickBot="1" x14ac:dyDescent="0.25">
      <c r="A30" s="42" t="s">
        <v>165</v>
      </c>
      <c r="B30" s="43" t="s">
        <v>181</v>
      </c>
      <c r="C30" s="373"/>
      <c r="D30" s="374"/>
      <c r="E30" s="374"/>
      <c r="F30" s="375"/>
      <c r="G30" s="184"/>
      <c r="H30" s="441"/>
      <c r="I30" s="442"/>
      <c r="J30" s="443"/>
      <c r="L30" s="441"/>
      <c r="M30" s="442"/>
      <c r="N30" s="443"/>
      <c r="P30" s="441"/>
      <c r="Q30" s="442"/>
      <c r="R30" s="443"/>
      <c r="T30" s="441"/>
      <c r="U30" s="442"/>
      <c r="V30" s="443"/>
    </row>
    <row r="31" spans="1:22" ht="27" customHeight="1" thickBot="1" x14ac:dyDescent="0.3">
      <c r="A31" s="343" t="s">
        <v>13</v>
      </c>
      <c r="B31" s="344"/>
      <c r="C31" s="344"/>
      <c r="D31" s="344"/>
      <c r="E31" s="344"/>
      <c r="F31" s="345"/>
      <c r="G31" s="75"/>
      <c r="H31" s="444" t="s">
        <v>67</v>
      </c>
      <c r="I31" s="445"/>
      <c r="J31" s="446"/>
      <c r="L31" s="444" t="s">
        <v>67</v>
      </c>
      <c r="M31" s="445"/>
      <c r="N31" s="446"/>
      <c r="P31" s="444" t="s">
        <v>67</v>
      </c>
      <c r="Q31" s="445"/>
      <c r="R31" s="446"/>
      <c r="T31" s="444" t="s">
        <v>67</v>
      </c>
      <c r="U31" s="445"/>
      <c r="V31" s="446"/>
    </row>
    <row r="32" spans="1:22" ht="17.25" thickBot="1" x14ac:dyDescent="0.3">
      <c r="A32" s="22" t="s">
        <v>50</v>
      </c>
      <c r="B32" s="23" t="s">
        <v>30</v>
      </c>
      <c r="C32" s="1">
        <f>F32-E32</f>
        <v>3700</v>
      </c>
      <c r="D32" s="1">
        <v>0</v>
      </c>
      <c r="E32" s="1">
        <f>SUM(F32*0.8)</f>
        <v>14800</v>
      </c>
      <c r="F32" s="9">
        <f>V32</f>
        <v>18500</v>
      </c>
      <c r="G32" s="6"/>
      <c r="H32" s="260">
        <v>18500</v>
      </c>
      <c r="I32" s="260"/>
      <c r="J32" s="21">
        <f>H32+I32</f>
        <v>18500</v>
      </c>
      <c r="L32" s="9">
        <f>J32</f>
        <v>18500</v>
      </c>
      <c r="M32" s="260"/>
      <c r="N32" s="21">
        <f>L32+M32</f>
        <v>18500</v>
      </c>
      <c r="P32" s="9">
        <f>N32</f>
        <v>18500</v>
      </c>
      <c r="Q32" s="260"/>
      <c r="R32" s="21">
        <f>P32+Q32</f>
        <v>18500</v>
      </c>
      <c r="T32" s="9">
        <f>R32</f>
        <v>18500</v>
      </c>
      <c r="U32" s="260"/>
      <c r="V32" s="21">
        <f>T32+U32</f>
        <v>18500</v>
      </c>
    </row>
    <row r="33" spans="1:22" ht="16.5" x14ac:dyDescent="0.2">
      <c r="A33" s="31" t="s">
        <v>166</v>
      </c>
      <c r="B33" s="32" t="s">
        <v>28</v>
      </c>
      <c r="C33" s="367"/>
      <c r="D33" s="368"/>
      <c r="E33" s="368"/>
      <c r="F33" s="369"/>
      <c r="G33" s="184"/>
      <c r="H33" s="408" t="s">
        <v>66</v>
      </c>
      <c r="I33" s="409"/>
      <c r="J33" s="410"/>
      <c r="K33" s="164"/>
      <c r="L33" s="408" t="s">
        <v>66</v>
      </c>
      <c r="M33" s="409"/>
      <c r="N33" s="410"/>
      <c r="O33" s="164"/>
      <c r="P33" s="408" t="s">
        <v>66</v>
      </c>
      <c r="Q33" s="409"/>
      <c r="R33" s="410"/>
      <c r="S33" s="164"/>
      <c r="T33" s="408" t="s">
        <v>66</v>
      </c>
      <c r="U33" s="409"/>
      <c r="V33" s="410"/>
    </row>
    <row r="34" spans="1:22" ht="16.5" x14ac:dyDescent="0.2">
      <c r="A34" s="35" t="s">
        <v>167</v>
      </c>
      <c r="B34" s="34" t="s">
        <v>182</v>
      </c>
      <c r="C34" s="370"/>
      <c r="D34" s="371"/>
      <c r="E34" s="371"/>
      <c r="F34" s="372"/>
      <c r="G34" s="184"/>
      <c r="H34" s="411"/>
      <c r="I34" s="412"/>
      <c r="J34" s="413"/>
      <c r="K34" s="164"/>
      <c r="L34" s="411"/>
      <c r="M34" s="412"/>
      <c r="N34" s="413"/>
      <c r="O34" s="164"/>
      <c r="P34" s="411"/>
      <c r="Q34" s="412"/>
      <c r="R34" s="413"/>
      <c r="S34" s="164"/>
      <c r="T34" s="411"/>
      <c r="U34" s="412"/>
      <c r="V34" s="413"/>
    </row>
    <row r="35" spans="1:22" ht="17.25" thickBot="1" x14ac:dyDescent="0.25">
      <c r="A35" s="36" t="s">
        <v>168</v>
      </c>
      <c r="B35" s="37" t="s">
        <v>119</v>
      </c>
      <c r="C35" s="373"/>
      <c r="D35" s="374"/>
      <c r="E35" s="374"/>
      <c r="F35" s="375"/>
      <c r="G35" s="184"/>
      <c r="H35" s="414"/>
      <c r="I35" s="415"/>
      <c r="J35" s="416"/>
      <c r="K35" s="164"/>
      <c r="L35" s="414"/>
      <c r="M35" s="415"/>
      <c r="N35" s="416"/>
      <c r="O35" s="164"/>
      <c r="P35" s="414"/>
      <c r="Q35" s="415"/>
      <c r="R35" s="416"/>
      <c r="S35" s="164"/>
      <c r="T35" s="414"/>
      <c r="U35" s="415"/>
      <c r="V35" s="416"/>
    </row>
    <row r="36" spans="1:22" ht="17.25" thickBot="1" x14ac:dyDescent="0.3">
      <c r="A36" s="456" t="s">
        <v>120</v>
      </c>
      <c r="B36" s="457"/>
      <c r="C36" s="457"/>
      <c r="D36" s="457"/>
      <c r="E36" s="457"/>
      <c r="F36" s="458"/>
      <c r="G36" s="75"/>
      <c r="H36" s="450" t="s">
        <v>130</v>
      </c>
      <c r="I36" s="451"/>
      <c r="J36" s="452"/>
      <c r="L36" s="450" t="s">
        <v>130</v>
      </c>
      <c r="M36" s="451"/>
      <c r="N36" s="452"/>
      <c r="P36" s="450" t="s">
        <v>130</v>
      </c>
      <c r="Q36" s="451"/>
      <c r="R36" s="452"/>
      <c r="T36" s="450" t="s">
        <v>130</v>
      </c>
      <c r="U36" s="451"/>
      <c r="V36" s="452"/>
    </row>
    <row r="37" spans="1:22" ht="17.25" thickBot="1" x14ac:dyDescent="0.3">
      <c r="A37" s="44" t="s">
        <v>113</v>
      </c>
      <c r="B37" s="45" t="s">
        <v>195</v>
      </c>
      <c r="C37" s="1">
        <f>F37-E37</f>
        <v>2305</v>
      </c>
      <c r="D37" s="1">
        <v>0</v>
      </c>
      <c r="E37" s="1">
        <f>SUM(F37*0.8)</f>
        <v>9220</v>
      </c>
      <c r="F37" s="9">
        <f>V37</f>
        <v>11525</v>
      </c>
      <c r="G37" s="6"/>
      <c r="H37" s="260">
        <v>11525</v>
      </c>
      <c r="I37" s="260"/>
      <c r="J37" s="10">
        <f>H37+I37</f>
        <v>11525</v>
      </c>
      <c r="L37" s="9">
        <f>J37</f>
        <v>11525</v>
      </c>
      <c r="M37" s="260"/>
      <c r="N37" s="9">
        <f>L37+M37</f>
        <v>11525</v>
      </c>
      <c r="P37" s="46">
        <f>N37</f>
        <v>11525</v>
      </c>
      <c r="Q37" s="260"/>
      <c r="R37" s="9">
        <f>P37+Q37</f>
        <v>11525</v>
      </c>
      <c r="T37" s="46">
        <f>R37</f>
        <v>11525</v>
      </c>
      <c r="U37" s="260"/>
      <c r="V37" s="9">
        <f>T37+U37</f>
        <v>11525</v>
      </c>
    </row>
    <row r="38" spans="1:22" ht="17.25" thickBot="1" x14ac:dyDescent="0.25">
      <c r="A38" s="47" t="s">
        <v>169</v>
      </c>
      <c r="B38" s="48" t="s">
        <v>138</v>
      </c>
      <c r="C38" s="453"/>
      <c r="D38" s="454"/>
      <c r="E38" s="454"/>
      <c r="F38" s="455"/>
      <c r="G38" s="174"/>
      <c r="H38" s="435" t="s">
        <v>117</v>
      </c>
      <c r="I38" s="436"/>
      <c r="J38" s="437"/>
      <c r="K38" s="165"/>
      <c r="L38" s="435" t="s">
        <v>117</v>
      </c>
      <c r="M38" s="436"/>
      <c r="N38" s="437"/>
      <c r="O38" s="165"/>
      <c r="P38" s="435" t="s">
        <v>117</v>
      </c>
      <c r="Q38" s="436"/>
      <c r="R38" s="437"/>
      <c r="S38" s="165"/>
      <c r="T38" s="435" t="s">
        <v>117</v>
      </c>
      <c r="U38" s="436"/>
      <c r="V38" s="437"/>
    </row>
    <row r="39" spans="1:22" ht="17.25" thickBot="1" x14ac:dyDescent="0.3">
      <c r="A39" s="22" t="s">
        <v>124</v>
      </c>
      <c r="B39" s="49" t="s">
        <v>196</v>
      </c>
      <c r="C39" s="1">
        <f t="shared" ref="C39:C50" si="0">F39-E39</f>
        <v>100</v>
      </c>
      <c r="D39" s="1">
        <v>0</v>
      </c>
      <c r="E39" s="1">
        <f t="shared" ref="E39:E50" si="1">SUM(F39*0.8)</f>
        <v>400</v>
      </c>
      <c r="F39" s="9">
        <f>V39</f>
        <v>500</v>
      </c>
      <c r="G39" s="6"/>
      <c r="H39" s="260">
        <v>500</v>
      </c>
      <c r="I39" s="260"/>
      <c r="J39" s="11">
        <f t="shared" ref="J39:J50" si="2">H39+I39</f>
        <v>500</v>
      </c>
      <c r="L39" s="8">
        <f t="shared" ref="L39:L50" si="3">J39</f>
        <v>500</v>
      </c>
      <c r="M39" s="260"/>
      <c r="N39" s="8">
        <f t="shared" ref="N39:N50" si="4">L39+M39</f>
        <v>500</v>
      </c>
      <c r="P39" s="50">
        <f t="shared" ref="P39:P50" si="5">N39</f>
        <v>500</v>
      </c>
      <c r="Q39" s="260"/>
      <c r="R39" s="7">
        <f t="shared" ref="R39:R50" si="6">P39+Q39</f>
        <v>500</v>
      </c>
      <c r="T39" s="50">
        <f t="shared" ref="T39:T50" si="7">R39</f>
        <v>500</v>
      </c>
      <c r="U39" s="260"/>
      <c r="V39" s="7">
        <f t="shared" ref="V39:V50" si="8">T39+U39</f>
        <v>500</v>
      </c>
    </row>
    <row r="40" spans="1:22" ht="17.25" thickBot="1" x14ac:dyDescent="0.25">
      <c r="A40" s="47" t="s">
        <v>317</v>
      </c>
      <c r="B40" s="48" t="s">
        <v>136</v>
      </c>
      <c r="C40" s="453"/>
      <c r="D40" s="454"/>
      <c r="E40" s="454"/>
      <c r="F40" s="455"/>
      <c r="G40" s="174"/>
      <c r="H40" s="435" t="s">
        <v>117</v>
      </c>
      <c r="I40" s="436"/>
      <c r="J40" s="437"/>
      <c r="K40" s="165"/>
      <c r="L40" s="435" t="s">
        <v>117</v>
      </c>
      <c r="M40" s="436"/>
      <c r="N40" s="437"/>
      <c r="O40" s="165"/>
      <c r="P40" s="435" t="s">
        <v>117</v>
      </c>
      <c r="Q40" s="436"/>
      <c r="R40" s="437"/>
      <c r="S40" s="165"/>
      <c r="T40" s="435" t="s">
        <v>117</v>
      </c>
      <c r="U40" s="436"/>
      <c r="V40" s="437"/>
    </row>
    <row r="41" spans="1:22" ht="17.25" thickBot="1" x14ac:dyDescent="0.3">
      <c r="A41" s="22" t="s">
        <v>125</v>
      </c>
      <c r="B41" s="49" t="s">
        <v>197</v>
      </c>
      <c r="C41" s="1">
        <f t="shared" si="0"/>
        <v>360</v>
      </c>
      <c r="D41" s="1">
        <v>0</v>
      </c>
      <c r="E41" s="1">
        <f t="shared" si="1"/>
        <v>1440</v>
      </c>
      <c r="F41" s="9">
        <f>V41</f>
        <v>1800</v>
      </c>
      <c r="G41" s="6"/>
      <c r="H41" s="260">
        <v>1800</v>
      </c>
      <c r="I41" s="260"/>
      <c r="J41" s="11">
        <f t="shared" si="2"/>
        <v>1800</v>
      </c>
      <c r="L41" s="8">
        <f t="shared" si="3"/>
        <v>1800</v>
      </c>
      <c r="M41" s="260"/>
      <c r="N41" s="8">
        <f t="shared" si="4"/>
        <v>1800</v>
      </c>
      <c r="P41" s="46">
        <f t="shared" si="5"/>
        <v>1800</v>
      </c>
      <c r="Q41" s="260"/>
      <c r="R41" s="7">
        <f t="shared" si="6"/>
        <v>1800</v>
      </c>
      <c r="T41" s="46">
        <f t="shared" si="7"/>
        <v>1800</v>
      </c>
      <c r="U41" s="260"/>
      <c r="V41" s="7">
        <f t="shared" si="8"/>
        <v>1800</v>
      </c>
    </row>
    <row r="42" spans="1:22" ht="16.5" x14ac:dyDescent="0.2">
      <c r="A42" s="31" t="s">
        <v>171</v>
      </c>
      <c r="B42" s="32" t="s">
        <v>144</v>
      </c>
      <c r="C42" s="376"/>
      <c r="D42" s="377"/>
      <c r="E42" s="377"/>
      <c r="F42" s="378"/>
      <c r="G42" s="174"/>
      <c r="H42" s="459" t="s">
        <v>117</v>
      </c>
      <c r="I42" s="460"/>
      <c r="J42" s="461"/>
      <c r="L42" s="459" t="s">
        <v>117</v>
      </c>
      <c r="M42" s="460"/>
      <c r="N42" s="461"/>
      <c r="P42" s="459" t="s">
        <v>117</v>
      </c>
      <c r="Q42" s="460"/>
      <c r="R42" s="461"/>
      <c r="T42" s="459" t="s">
        <v>117</v>
      </c>
      <c r="U42" s="460"/>
      <c r="V42" s="461"/>
    </row>
    <row r="43" spans="1:22" ht="16.5" x14ac:dyDescent="0.2">
      <c r="A43" s="33" t="s">
        <v>172</v>
      </c>
      <c r="B43" s="51" t="s">
        <v>141</v>
      </c>
      <c r="C43" s="379"/>
      <c r="D43" s="380"/>
      <c r="E43" s="380"/>
      <c r="F43" s="381"/>
      <c r="G43" s="174"/>
      <c r="H43" s="462"/>
      <c r="I43" s="463"/>
      <c r="J43" s="464"/>
      <c r="L43" s="462"/>
      <c r="M43" s="463"/>
      <c r="N43" s="464"/>
      <c r="P43" s="462"/>
      <c r="Q43" s="463"/>
      <c r="R43" s="464"/>
      <c r="T43" s="462"/>
      <c r="U43" s="463"/>
      <c r="V43" s="464"/>
    </row>
    <row r="44" spans="1:22" ht="17.25" thickBot="1" x14ac:dyDescent="0.25">
      <c r="A44" s="52" t="s">
        <v>173</v>
      </c>
      <c r="B44" s="53" t="s">
        <v>143</v>
      </c>
      <c r="C44" s="382"/>
      <c r="D44" s="383"/>
      <c r="E44" s="383"/>
      <c r="F44" s="384"/>
      <c r="G44" s="174"/>
      <c r="H44" s="462"/>
      <c r="I44" s="463"/>
      <c r="J44" s="464"/>
      <c r="L44" s="462"/>
      <c r="M44" s="463"/>
      <c r="N44" s="464"/>
      <c r="P44" s="462"/>
      <c r="Q44" s="463"/>
      <c r="R44" s="464"/>
      <c r="T44" s="462"/>
      <c r="U44" s="463"/>
      <c r="V44" s="464"/>
    </row>
    <row r="45" spans="1:22" ht="17.25" thickBot="1" x14ac:dyDescent="0.3">
      <c r="A45" s="22" t="s">
        <v>126</v>
      </c>
      <c r="B45" s="49" t="s">
        <v>198</v>
      </c>
      <c r="C45" s="1">
        <f t="shared" si="0"/>
        <v>100</v>
      </c>
      <c r="D45" s="1">
        <v>0</v>
      </c>
      <c r="E45" s="1">
        <f t="shared" si="1"/>
        <v>400</v>
      </c>
      <c r="F45" s="9">
        <f>V45</f>
        <v>500</v>
      </c>
      <c r="G45" s="6"/>
      <c r="H45" s="260">
        <v>500</v>
      </c>
      <c r="I45" s="260"/>
      <c r="J45" s="9">
        <f t="shared" si="2"/>
        <v>500</v>
      </c>
      <c r="L45" s="9">
        <f t="shared" si="3"/>
        <v>500</v>
      </c>
      <c r="M45" s="260"/>
      <c r="N45" s="9">
        <f t="shared" si="4"/>
        <v>500</v>
      </c>
      <c r="P45" s="50">
        <f t="shared" si="5"/>
        <v>500</v>
      </c>
      <c r="Q45" s="260"/>
      <c r="R45" s="9">
        <f t="shared" si="6"/>
        <v>500</v>
      </c>
      <c r="T45" s="50">
        <f t="shared" si="7"/>
        <v>500</v>
      </c>
      <c r="U45" s="260"/>
      <c r="V45" s="9">
        <f t="shared" si="8"/>
        <v>500</v>
      </c>
    </row>
    <row r="46" spans="1:22" ht="17.25" thickBot="1" x14ac:dyDescent="0.25">
      <c r="A46" s="47" t="s">
        <v>174</v>
      </c>
      <c r="B46" s="48" t="s">
        <v>137</v>
      </c>
      <c r="C46" s="453"/>
      <c r="D46" s="454"/>
      <c r="E46" s="454"/>
      <c r="F46" s="455"/>
      <c r="G46" s="174"/>
      <c r="H46" s="435" t="s">
        <v>117</v>
      </c>
      <c r="I46" s="436"/>
      <c r="J46" s="437"/>
      <c r="K46" s="165"/>
      <c r="L46" s="435" t="s">
        <v>117</v>
      </c>
      <c r="M46" s="436"/>
      <c r="N46" s="437"/>
      <c r="O46" s="165"/>
      <c r="P46" s="435" t="s">
        <v>117</v>
      </c>
      <c r="Q46" s="436"/>
      <c r="R46" s="437"/>
      <c r="S46" s="165"/>
      <c r="T46" s="435" t="s">
        <v>117</v>
      </c>
      <c r="U46" s="436"/>
      <c r="V46" s="437"/>
    </row>
    <row r="47" spans="1:22" ht="17.25" thickBot="1" x14ac:dyDescent="0.3">
      <c r="A47" s="22" t="s">
        <v>127</v>
      </c>
      <c r="B47" s="49" t="s">
        <v>199</v>
      </c>
      <c r="C47" s="1">
        <f t="shared" si="0"/>
        <v>484</v>
      </c>
      <c r="D47" s="1">
        <v>0</v>
      </c>
      <c r="E47" s="1">
        <f t="shared" si="1"/>
        <v>1936</v>
      </c>
      <c r="F47" s="9">
        <f>V47</f>
        <v>2420</v>
      </c>
      <c r="G47" s="6"/>
      <c r="H47" s="260">
        <v>2420</v>
      </c>
      <c r="I47" s="260"/>
      <c r="J47" s="11">
        <f t="shared" si="2"/>
        <v>2420</v>
      </c>
      <c r="L47" s="8">
        <f t="shared" si="3"/>
        <v>2420</v>
      </c>
      <c r="M47" s="260"/>
      <c r="N47" s="8">
        <f t="shared" si="4"/>
        <v>2420</v>
      </c>
      <c r="P47" s="46">
        <f t="shared" si="5"/>
        <v>2420</v>
      </c>
      <c r="Q47" s="260"/>
      <c r="R47" s="7">
        <f t="shared" si="6"/>
        <v>2420</v>
      </c>
      <c r="T47" s="46">
        <f t="shared" si="7"/>
        <v>2420</v>
      </c>
      <c r="U47" s="260"/>
      <c r="V47" s="7">
        <f t="shared" si="8"/>
        <v>2420</v>
      </c>
    </row>
    <row r="48" spans="1:22" ht="16.5" x14ac:dyDescent="0.2">
      <c r="A48" s="31" t="s">
        <v>175</v>
      </c>
      <c r="B48" s="32" t="s">
        <v>145</v>
      </c>
      <c r="C48" s="376"/>
      <c r="D48" s="377"/>
      <c r="E48" s="377"/>
      <c r="F48" s="378"/>
      <c r="G48" s="174"/>
      <c r="H48" s="459" t="s">
        <v>117</v>
      </c>
      <c r="I48" s="460"/>
      <c r="J48" s="461"/>
      <c r="L48" s="459" t="s">
        <v>117</v>
      </c>
      <c r="M48" s="460"/>
      <c r="N48" s="461"/>
      <c r="P48" s="459" t="s">
        <v>117</v>
      </c>
      <c r="Q48" s="460"/>
      <c r="R48" s="461"/>
      <c r="T48" s="459" t="s">
        <v>117</v>
      </c>
      <c r="U48" s="460"/>
      <c r="V48" s="461"/>
    </row>
    <row r="49" spans="1:22" ht="17.25" thickBot="1" x14ac:dyDescent="0.25">
      <c r="A49" s="52" t="s">
        <v>176</v>
      </c>
      <c r="B49" s="53" t="s">
        <v>183</v>
      </c>
      <c r="C49" s="382"/>
      <c r="D49" s="383"/>
      <c r="E49" s="383"/>
      <c r="F49" s="384"/>
      <c r="G49" s="174"/>
      <c r="H49" s="462"/>
      <c r="I49" s="463"/>
      <c r="J49" s="464"/>
      <c r="L49" s="462"/>
      <c r="M49" s="463"/>
      <c r="N49" s="464"/>
      <c r="P49" s="462"/>
      <c r="Q49" s="463"/>
      <c r="R49" s="464"/>
      <c r="T49" s="462"/>
      <c r="U49" s="463"/>
      <c r="V49" s="464"/>
    </row>
    <row r="50" spans="1:22" ht="17.25" thickBot="1" x14ac:dyDescent="0.3">
      <c r="A50" s="22" t="s">
        <v>128</v>
      </c>
      <c r="B50" s="49" t="s">
        <v>200</v>
      </c>
      <c r="C50" s="1">
        <f t="shared" si="0"/>
        <v>1100</v>
      </c>
      <c r="D50" s="1">
        <v>0</v>
      </c>
      <c r="E50" s="1">
        <f t="shared" si="1"/>
        <v>4400</v>
      </c>
      <c r="F50" s="9">
        <f>V50</f>
        <v>5500</v>
      </c>
      <c r="G50" s="6"/>
      <c r="H50" s="260">
        <v>5500</v>
      </c>
      <c r="I50" s="260"/>
      <c r="J50" s="9">
        <f t="shared" si="2"/>
        <v>5500</v>
      </c>
      <c r="L50" s="9">
        <f t="shared" si="3"/>
        <v>5500</v>
      </c>
      <c r="M50" s="260"/>
      <c r="N50" s="9">
        <f t="shared" si="4"/>
        <v>5500</v>
      </c>
      <c r="P50" s="50">
        <f t="shared" si="5"/>
        <v>5500</v>
      </c>
      <c r="Q50" s="260"/>
      <c r="R50" s="9">
        <f t="shared" si="6"/>
        <v>5500</v>
      </c>
      <c r="T50" s="50">
        <f t="shared" si="7"/>
        <v>5500</v>
      </c>
      <c r="U50" s="260"/>
      <c r="V50" s="9">
        <f t="shared" si="8"/>
        <v>5500</v>
      </c>
    </row>
    <row r="51" spans="1:22" ht="16.5" x14ac:dyDescent="0.2">
      <c r="A51" s="31" t="s">
        <v>177</v>
      </c>
      <c r="B51" s="32" t="s">
        <v>151</v>
      </c>
      <c r="C51" s="376"/>
      <c r="D51" s="377"/>
      <c r="E51" s="377"/>
      <c r="F51" s="378"/>
      <c r="G51" s="174"/>
      <c r="H51" s="459" t="s">
        <v>117</v>
      </c>
      <c r="I51" s="460"/>
      <c r="J51" s="461"/>
      <c r="L51" s="459" t="s">
        <v>117</v>
      </c>
      <c r="M51" s="460"/>
      <c r="N51" s="461"/>
      <c r="P51" s="459" t="s">
        <v>117</v>
      </c>
      <c r="Q51" s="460"/>
      <c r="R51" s="461"/>
      <c r="T51" s="459" t="s">
        <v>117</v>
      </c>
      <c r="U51" s="460"/>
      <c r="V51" s="461"/>
    </row>
    <row r="52" spans="1:22" ht="16.5" x14ac:dyDescent="0.2">
      <c r="A52" s="33" t="s">
        <v>178</v>
      </c>
      <c r="B52" s="51" t="s">
        <v>149</v>
      </c>
      <c r="C52" s="379"/>
      <c r="D52" s="380"/>
      <c r="E52" s="380"/>
      <c r="F52" s="381"/>
      <c r="G52" s="174"/>
      <c r="H52" s="462"/>
      <c r="I52" s="463"/>
      <c r="J52" s="464"/>
      <c r="L52" s="462"/>
      <c r="M52" s="463"/>
      <c r="N52" s="464"/>
      <c r="P52" s="462"/>
      <c r="Q52" s="463"/>
      <c r="R52" s="464"/>
      <c r="T52" s="462"/>
      <c r="U52" s="463"/>
      <c r="V52" s="464"/>
    </row>
    <row r="53" spans="1:22" ht="17.25" thickBot="1" x14ac:dyDescent="0.25">
      <c r="A53" s="52" t="s">
        <v>179</v>
      </c>
      <c r="B53" s="53" t="s">
        <v>150</v>
      </c>
      <c r="C53" s="382"/>
      <c r="D53" s="383"/>
      <c r="E53" s="383"/>
      <c r="F53" s="384"/>
      <c r="G53" s="174"/>
      <c r="H53" s="470"/>
      <c r="I53" s="471"/>
      <c r="J53" s="472"/>
      <c r="L53" s="470"/>
      <c r="M53" s="471"/>
      <c r="N53" s="472"/>
      <c r="P53" s="470"/>
      <c r="Q53" s="471"/>
      <c r="R53" s="472"/>
      <c r="T53" s="470"/>
      <c r="U53" s="471"/>
      <c r="V53" s="472"/>
    </row>
    <row r="54" spans="1:22" ht="17.25" thickBot="1" x14ac:dyDescent="0.3">
      <c r="A54" s="456" t="s">
        <v>121</v>
      </c>
      <c r="B54" s="457"/>
      <c r="C54" s="457"/>
      <c r="D54" s="457"/>
      <c r="E54" s="457"/>
      <c r="F54" s="458"/>
      <c r="G54" s="75"/>
      <c r="H54" s="450" t="s">
        <v>129</v>
      </c>
      <c r="I54" s="451"/>
      <c r="J54" s="452"/>
      <c r="L54" s="450" t="s">
        <v>129</v>
      </c>
      <c r="M54" s="451"/>
      <c r="N54" s="452"/>
      <c r="P54" s="450" t="s">
        <v>129</v>
      </c>
      <c r="Q54" s="451"/>
      <c r="R54" s="452"/>
      <c r="T54" s="450" t="s">
        <v>129</v>
      </c>
      <c r="U54" s="451"/>
      <c r="V54" s="452"/>
    </row>
    <row r="55" spans="1:22" ht="17.25" thickBot="1" x14ac:dyDescent="0.3">
      <c r="A55" s="44" t="s">
        <v>122</v>
      </c>
      <c r="B55" s="45" t="s">
        <v>116</v>
      </c>
      <c r="C55" s="1">
        <f>F55-E55</f>
        <v>6394.7999999999993</v>
      </c>
      <c r="D55" s="1">
        <v>0</v>
      </c>
      <c r="E55" s="1">
        <f>SUM(F55*0.8)</f>
        <v>25579.200000000001</v>
      </c>
      <c r="F55" s="9">
        <f>V55</f>
        <v>31974</v>
      </c>
      <c r="G55" s="6"/>
      <c r="H55" s="260">
        <v>31974</v>
      </c>
      <c r="I55" s="260"/>
      <c r="J55" s="7">
        <f>H55+I55</f>
        <v>31974</v>
      </c>
      <c r="L55" s="8">
        <f>J55</f>
        <v>31974</v>
      </c>
      <c r="M55" s="260"/>
      <c r="N55" s="9">
        <f>L55+M55</f>
        <v>31974</v>
      </c>
      <c r="P55" s="50">
        <f>N55</f>
        <v>31974</v>
      </c>
      <c r="Q55" s="260"/>
      <c r="R55" s="9">
        <f>P55+Q55</f>
        <v>31974</v>
      </c>
      <c r="T55" s="50">
        <f>R55</f>
        <v>31974</v>
      </c>
      <c r="U55" s="260"/>
      <c r="V55" s="9">
        <f>T55+U55</f>
        <v>31974</v>
      </c>
    </row>
    <row r="56" spans="1:22" ht="17.25" thickBot="1" x14ac:dyDescent="0.25">
      <c r="A56" s="54" t="s">
        <v>180</v>
      </c>
      <c r="B56" s="55" t="s">
        <v>115</v>
      </c>
      <c r="C56" s="453"/>
      <c r="D56" s="454"/>
      <c r="E56" s="454"/>
      <c r="F56" s="455"/>
      <c r="G56" s="174"/>
      <c r="H56" s="467" t="s">
        <v>117</v>
      </c>
      <c r="I56" s="468"/>
      <c r="J56" s="469"/>
      <c r="K56" s="165"/>
      <c r="L56" s="467" t="s">
        <v>117</v>
      </c>
      <c r="M56" s="468"/>
      <c r="N56" s="469"/>
      <c r="O56" s="165"/>
      <c r="P56" s="467" t="s">
        <v>117</v>
      </c>
      <c r="Q56" s="468"/>
      <c r="R56" s="469"/>
      <c r="S56" s="165"/>
      <c r="T56" s="467" t="s">
        <v>117</v>
      </c>
      <c r="U56" s="468"/>
      <c r="V56" s="469"/>
    </row>
    <row r="57" spans="1:22" ht="17.25" thickBot="1" x14ac:dyDescent="0.3">
      <c r="A57" s="465" t="s">
        <v>369</v>
      </c>
      <c r="B57" s="466"/>
      <c r="C57" s="15">
        <f>SUM(C11:C55)</f>
        <v>26593.8</v>
      </c>
      <c r="D57" s="15">
        <v>0</v>
      </c>
      <c r="E57" s="15">
        <f>SUM(E11:E55)</f>
        <v>106375.2</v>
      </c>
      <c r="F57" s="16">
        <f>V57</f>
        <v>132969</v>
      </c>
      <c r="G57" s="6"/>
      <c r="H57" s="16">
        <f>SUM(H11+H17+H23+H25+H28+H32+H37+H39+H41+H45+H47+H50+H55)</f>
        <v>132969</v>
      </c>
      <c r="I57" s="16">
        <f>SUM(I11+I17+I23+I25+I28+I32+I37+I39+I41+I45+I47+I50+I55)</f>
        <v>0</v>
      </c>
      <c r="J57" s="17">
        <f>H57+I57</f>
        <v>132969</v>
      </c>
      <c r="L57" s="16">
        <f>J57</f>
        <v>132969</v>
      </c>
      <c r="M57" s="15">
        <f>SUM(M11:M55)</f>
        <v>0</v>
      </c>
      <c r="N57" s="17">
        <f>L57+M57</f>
        <v>132969</v>
      </c>
      <c r="P57" s="16">
        <f>N57</f>
        <v>132969</v>
      </c>
      <c r="Q57" s="15">
        <f>SUM(Q11:Q55)</f>
        <v>0</v>
      </c>
      <c r="R57" s="17">
        <f>P57+Q57</f>
        <v>132969</v>
      </c>
      <c r="T57" s="16">
        <f>R57</f>
        <v>132969</v>
      </c>
      <c r="U57" s="15">
        <f>SUM(U11:U55)</f>
        <v>0</v>
      </c>
      <c r="V57" s="17">
        <f>T57+U57</f>
        <v>132969</v>
      </c>
    </row>
    <row r="58" spans="1:22" ht="16.5" x14ac:dyDescent="0.25">
      <c r="B58" s="56"/>
      <c r="C58" s="57"/>
      <c r="D58" s="57"/>
      <c r="E58" s="57"/>
      <c r="F58" s="56"/>
      <c r="G58" s="56"/>
    </row>
    <row r="60" spans="1:22" ht="15.75" x14ac:dyDescent="0.2">
      <c r="A60" s="339" t="s">
        <v>71</v>
      </c>
      <c r="B60" s="339"/>
      <c r="C60" s="57"/>
    </row>
    <row r="61" spans="1:22" ht="15" x14ac:dyDescent="0.2">
      <c r="A61" s="241"/>
      <c r="B61" s="58"/>
      <c r="C61" s="57"/>
    </row>
    <row r="62" spans="1:22" ht="15" x14ac:dyDescent="0.2">
      <c r="A62" s="241"/>
      <c r="B62" s="58"/>
      <c r="C62" s="57"/>
    </row>
    <row r="63" spans="1:22" ht="15.75" thickBot="1" x14ac:dyDescent="0.25">
      <c r="A63" s="241"/>
      <c r="B63" s="58"/>
      <c r="C63" s="57"/>
    </row>
    <row r="64" spans="1:22" ht="15.75" x14ac:dyDescent="0.25">
      <c r="A64" s="241"/>
      <c r="B64" s="332" t="s">
        <v>17</v>
      </c>
      <c r="C64" s="57"/>
    </row>
    <row r="65" spans="1:3" ht="15.75" x14ac:dyDescent="0.25">
      <c r="A65" s="241"/>
      <c r="B65" s="231"/>
      <c r="C65" s="57"/>
    </row>
    <row r="66" spans="1:3" ht="15" x14ac:dyDescent="0.2">
      <c r="A66" s="241"/>
      <c r="B66" s="58"/>
      <c r="C66" s="57"/>
    </row>
    <row r="67" spans="1:3" ht="15.75" x14ac:dyDescent="0.25">
      <c r="A67" s="241"/>
      <c r="B67" s="332" t="s">
        <v>18</v>
      </c>
      <c r="C67" s="57"/>
    </row>
  </sheetData>
  <sheetProtection algorithmName="SHA-512" hashValue="IZbt0ZQNj/oOLkjd2saRBHd9BA/L/pn+sEegYS7rY+oWklt0iUMxdKYSIyWuPMkfJHjWRhx6wDYzSjDdU69w6Q==" saltValue="MFp48uJ2vHQyysZpOmp4+Q==" spinCount="100000" sheet="1" selectLockedCells="1"/>
  <mergeCells count="124">
    <mergeCell ref="H54:J54"/>
    <mergeCell ref="A54:F54"/>
    <mergeCell ref="C46:F46"/>
    <mergeCell ref="A57:B57"/>
    <mergeCell ref="H56:J56"/>
    <mergeCell ref="C56:F56"/>
    <mergeCell ref="T46:V46"/>
    <mergeCell ref="T36:V36"/>
    <mergeCell ref="L56:N56"/>
    <mergeCell ref="P56:R56"/>
    <mergeCell ref="L54:N54"/>
    <mergeCell ref="P54:R54"/>
    <mergeCell ref="T56:V56"/>
    <mergeCell ref="T54:V54"/>
    <mergeCell ref="P40:R40"/>
    <mergeCell ref="L40:N40"/>
    <mergeCell ref="H48:J49"/>
    <mergeCell ref="H51:J53"/>
    <mergeCell ref="L48:N49"/>
    <mergeCell ref="L51:N53"/>
    <mergeCell ref="P48:R49"/>
    <mergeCell ref="P51:R53"/>
    <mergeCell ref="T48:V49"/>
    <mergeCell ref="T51:V53"/>
    <mergeCell ref="L46:N46"/>
    <mergeCell ref="P46:R46"/>
    <mergeCell ref="P42:R44"/>
    <mergeCell ref="L36:N36"/>
    <mergeCell ref="H40:J40"/>
    <mergeCell ref="C40:F40"/>
    <mergeCell ref="T31:V31"/>
    <mergeCell ref="P33:R35"/>
    <mergeCell ref="T40:V40"/>
    <mergeCell ref="T42:V44"/>
    <mergeCell ref="H46:J46"/>
    <mergeCell ref="H42:J44"/>
    <mergeCell ref="L42:N44"/>
    <mergeCell ref="T26:V27"/>
    <mergeCell ref="T29:V30"/>
    <mergeCell ref="P36:R36"/>
    <mergeCell ref="P38:R38"/>
    <mergeCell ref="C26:F27"/>
    <mergeCell ref="C29:F30"/>
    <mergeCell ref="C38:F38"/>
    <mergeCell ref="H36:J36"/>
    <mergeCell ref="A36:F36"/>
    <mergeCell ref="A31:F31"/>
    <mergeCell ref="L33:N35"/>
    <mergeCell ref="L38:N38"/>
    <mergeCell ref="T38:V38"/>
    <mergeCell ref="H31:J31"/>
    <mergeCell ref="H26:J27"/>
    <mergeCell ref="P10:R10"/>
    <mergeCell ref="P12:R15"/>
    <mergeCell ref="P18:R22"/>
    <mergeCell ref="P26:R27"/>
    <mergeCell ref="P29:R30"/>
    <mergeCell ref="P31:R31"/>
    <mergeCell ref="T33:V35"/>
    <mergeCell ref="P6:R6"/>
    <mergeCell ref="P7:R7"/>
    <mergeCell ref="P8:P9"/>
    <mergeCell ref="Q8:Q9"/>
    <mergeCell ref="R8:R9"/>
    <mergeCell ref="P16:R16"/>
    <mergeCell ref="T6:V6"/>
    <mergeCell ref="T7:V7"/>
    <mergeCell ref="T8:T9"/>
    <mergeCell ref="U8:U9"/>
    <mergeCell ref="V8:V9"/>
    <mergeCell ref="T10:V10"/>
    <mergeCell ref="T12:V15"/>
    <mergeCell ref="T16:V16"/>
    <mergeCell ref="T18:V22"/>
    <mergeCell ref="P24:R24"/>
    <mergeCell ref="T24:V24"/>
    <mergeCell ref="L12:N15"/>
    <mergeCell ref="L16:N16"/>
    <mergeCell ref="L18:N22"/>
    <mergeCell ref="L24:N24"/>
    <mergeCell ref="H12:J15"/>
    <mergeCell ref="H38:J38"/>
    <mergeCell ref="L26:N27"/>
    <mergeCell ref="L29:N30"/>
    <mergeCell ref="L31:N31"/>
    <mergeCell ref="H16:J16"/>
    <mergeCell ref="H24:J24"/>
    <mergeCell ref="H29:J30"/>
    <mergeCell ref="H33:J35"/>
    <mergeCell ref="H18:J22"/>
    <mergeCell ref="L6:N6"/>
    <mergeCell ref="L7:N7"/>
    <mergeCell ref="L8:L9"/>
    <mergeCell ref="M8:M9"/>
    <mergeCell ref="N8:N9"/>
    <mergeCell ref="H6:J6"/>
    <mergeCell ref="J8:J9"/>
    <mergeCell ref="H7:J7"/>
    <mergeCell ref="H10:J10"/>
    <mergeCell ref="H8:H9"/>
    <mergeCell ref="I8:I9"/>
    <mergeCell ref="L10:N10"/>
    <mergeCell ref="A60:B60"/>
    <mergeCell ref="A1:F1"/>
    <mergeCell ref="A2:F2"/>
    <mergeCell ref="A3:F3"/>
    <mergeCell ref="A4:F4"/>
    <mergeCell ref="A5:F5"/>
    <mergeCell ref="A10:F10"/>
    <mergeCell ref="A16:F16"/>
    <mergeCell ref="A6:A9"/>
    <mergeCell ref="B6:B9"/>
    <mergeCell ref="C6:F6"/>
    <mergeCell ref="F7:F9"/>
    <mergeCell ref="C7:C9"/>
    <mergeCell ref="E7:E9"/>
    <mergeCell ref="D7:D9"/>
    <mergeCell ref="C12:F15"/>
    <mergeCell ref="C33:F35"/>
    <mergeCell ref="C42:F44"/>
    <mergeCell ref="C18:F22"/>
    <mergeCell ref="C24:F24"/>
    <mergeCell ref="C51:F53"/>
    <mergeCell ref="C48:F49"/>
  </mergeCells>
  <printOptions horizontalCentered="1"/>
  <pageMargins left="0.25" right="0.25" top="0.75" bottom="0.75" header="0.3" footer="0.3"/>
  <pageSetup paperSize="150" scale="57"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83"/>
  <sheetViews>
    <sheetView zoomScale="90" zoomScaleNormal="90" workbookViewId="0">
      <selection activeCell="B9" sqref="B9"/>
    </sheetView>
  </sheetViews>
  <sheetFormatPr defaultColWidth="9.140625" defaultRowHeight="12.75" x14ac:dyDescent="0.2"/>
  <cols>
    <col min="1" max="1" width="7.5703125" bestFit="1" customWidth="1"/>
    <col min="2" max="2" width="81" customWidth="1"/>
    <col min="3" max="3" width="13.28515625" style="124" bestFit="1" customWidth="1"/>
  </cols>
  <sheetData>
    <row r="1" spans="1:3" ht="15.75" x14ac:dyDescent="0.2">
      <c r="B1" s="166" t="str">
        <f>'PWP Narrative'!B1</f>
        <v>FY 2023 (July 1, 2022-June 30, 2023)</v>
      </c>
    </row>
    <row r="2" spans="1:3" ht="15.75" x14ac:dyDescent="0.2">
      <c r="B2" s="166" t="s">
        <v>15</v>
      </c>
    </row>
    <row r="3" spans="1:3" ht="15.75" x14ac:dyDescent="0.2">
      <c r="B3" s="166" t="s">
        <v>56</v>
      </c>
    </row>
    <row r="4" spans="1:3" ht="15.75" x14ac:dyDescent="0.2">
      <c r="B4" s="166" t="str">
        <f>'PWP Narrative'!B4</f>
        <v>Foothills RPO</v>
      </c>
    </row>
    <row r="5" spans="1:3" ht="15.75" x14ac:dyDescent="0.2">
      <c r="B5" s="168"/>
    </row>
    <row r="6" spans="1:3" ht="16.5" x14ac:dyDescent="0.25">
      <c r="A6" s="504" t="s">
        <v>2</v>
      </c>
      <c r="B6" s="504"/>
      <c r="C6" s="504"/>
    </row>
    <row r="7" spans="1:3" ht="16.5" x14ac:dyDescent="0.25">
      <c r="A7" s="502" t="s">
        <v>184</v>
      </c>
      <c r="B7" s="502"/>
      <c r="C7" s="59">
        <f>'Q3 Expenditures'!K9</f>
        <v>0</v>
      </c>
    </row>
    <row r="8" spans="1:3" x14ac:dyDescent="0.2">
      <c r="A8" s="60" t="s">
        <v>185</v>
      </c>
      <c r="B8" s="61" t="s">
        <v>25</v>
      </c>
      <c r="C8" s="125">
        <f>'Q3 Expenditures'!K10</f>
        <v>0</v>
      </c>
    </row>
    <row r="9" spans="1:3" ht="14.25" x14ac:dyDescent="0.2">
      <c r="A9" s="63"/>
      <c r="B9" s="274"/>
    </row>
    <row r="10" spans="1:3" x14ac:dyDescent="0.2">
      <c r="A10" s="65" t="s">
        <v>186</v>
      </c>
      <c r="B10" s="66" t="s">
        <v>139</v>
      </c>
      <c r="C10" s="125">
        <f>'Q3 Expenditures'!K11</f>
        <v>0</v>
      </c>
    </row>
    <row r="11" spans="1:3" ht="14.25" x14ac:dyDescent="0.2">
      <c r="B11" s="284"/>
    </row>
    <row r="12" spans="1:3" x14ac:dyDescent="0.2">
      <c r="A12" s="65" t="s">
        <v>187</v>
      </c>
      <c r="B12" s="66" t="s">
        <v>27</v>
      </c>
      <c r="C12" s="125">
        <f>'Q3 Expenditures'!K12</f>
        <v>0</v>
      </c>
    </row>
    <row r="13" spans="1:3" ht="14.25" x14ac:dyDescent="0.2">
      <c r="B13" s="274"/>
    </row>
    <row r="14" spans="1:3" x14ac:dyDescent="0.2">
      <c r="A14" s="65" t="s">
        <v>188</v>
      </c>
      <c r="B14" s="67" t="s">
        <v>14</v>
      </c>
      <c r="C14" s="125">
        <f>'Q3 Expenditures'!K13</f>
        <v>0</v>
      </c>
    </row>
    <row r="15" spans="1:3" ht="14.25" x14ac:dyDescent="0.2">
      <c r="B15" s="274"/>
    </row>
    <row r="16" spans="1:3" ht="16.5" x14ac:dyDescent="0.25">
      <c r="A16" s="504" t="s">
        <v>4</v>
      </c>
      <c r="B16" s="504"/>
      <c r="C16" s="504"/>
    </row>
    <row r="17" spans="1:3" ht="16.5" x14ac:dyDescent="0.25">
      <c r="A17" s="502" t="s">
        <v>189</v>
      </c>
      <c r="B17" s="502"/>
      <c r="C17" s="59">
        <f>'Q3 Expenditures'!K15</f>
        <v>0</v>
      </c>
    </row>
    <row r="18" spans="1:3" x14ac:dyDescent="0.2">
      <c r="A18" s="65" t="s">
        <v>207</v>
      </c>
      <c r="B18" s="69" t="s">
        <v>6</v>
      </c>
      <c r="C18" s="125">
        <f>'Q3 Expenditures'!K16</f>
        <v>0</v>
      </c>
    </row>
    <row r="19" spans="1:3" ht="14.25" x14ac:dyDescent="0.2">
      <c r="B19" s="277"/>
    </row>
    <row r="20" spans="1:3" x14ac:dyDescent="0.2">
      <c r="A20" s="65" t="s">
        <v>208</v>
      </c>
      <c r="B20" s="69" t="s">
        <v>7</v>
      </c>
      <c r="C20" s="125">
        <f>'Q3 Expenditures'!K17</f>
        <v>0</v>
      </c>
    </row>
    <row r="21" spans="1:3" ht="14.25" x14ac:dyDescent="0.2">
      <c r="A21" s="139"/>
      <c r="B21" s="277"/>
    </row>
    <row r="22" spans="1:3" x14ac:dyDescent="0.2">
      <c r="A22" s="65" t="s">
        <v>209</v>
      </c>
      <c r="B22" s="69" t="s">
        <v>8</v>
      </c>
      <c r="C22" s="125">
        <f>'Q3 Expenditures'!K18</f>
        <v>0</v>
      </c>
    </row>
    <row r="23" spans="1:3" ht="14.25" x14ac:dyDescent="0.2">
      <c r="A23" s="139"/>
      <c r="B23" s="276"/>
    </row>
    <row r="24" spans="1:3" x14ac:dyDescent="0.2">
      <c r="A24" s="65" t="s">
        <v>210</v>
      </c>
      <c r="B24" s="69" t="s">
        <v>9</v>
      </c>
      <c r="C24" s="125">
        <f>'Q3 Expenditures'!K19</f>
        <v>0</v>
      </c>
    </row>
    <row r="25" spans="1:3" ht="14.25" x14ac:dyDescent="0.2">
      <c r="B25" s="276"/>
    </row>
    <row r="26" spans="1:3" x14ac:dyDescent="0.2">
      <c r="A26" s="60" t="s">
        <v>211</v>
      </c>
      <c r="B26" s="71" t="s">
        <v>10</v>
      </c>
      <c r="C26" s="125">
        <f>'Q3 Expenditures'!K20</f>
        <v>0</v>
      </c>
    </row>
    <row r="27" spans="1:3" ht="14.25" x14ac:dyDescent="0.2">
      <c r="B27" s="276"/>
    </row>
    <row r="28" spans="1:3" ht="16.5" x14ac:dyDescent="0.25">
      <c r="A28" s="502" t="s">
        <v>191</v>
      </c>
      <c r="B28" s="502"/>
      <c r="C28" s="59">
        <f>'Q3 Expenditures'!K21</f>
        <v>0</v>
      </c>
    </row>
    <row r="29" spans="1:3" x14ac:dyDescent="0.2">
      <c r="A29" s="65" t="s">
        <v>212</v>
      </c>
      <c r="B29" s="69" t="s">
        <v>59</v>
      </c>
      <c r="C29" s="125">
        <f>'Q3 Expenditures'!K22</f>
        <v>0</v>
      </c>
    </row>
    <row r="30" spans="1:3" ht="14.25" x14ac:dyDescent="0.2">
      <c r="B30" s="277"/>
    </row>
    <row r="31" spans="1:3" ht="16.5" x14ac:dyDescent="0.25">
      <c r="A31" s="502" t="s">
        <v>192</v>
      </c>
      <c r="B31" s="502"/>
      <c r="C31" s="59">
        <f>'Q3 Expenditures'!K23</f>
        <v>0</v>
      </c>
    </row>
    <row r="32" spans="1:3" x14ac:dyDescent="0.2">
      <c r="A32" s="65" t="s">
        <v>213</v>
      </c>
      <c r="B32" s="69" t="s">
        <v>11</v>
      </c>
      <c r="C32" s="125">
        <f>'Q3 Expenditures'!K24</f>
        <v>0</v>
      </c>
    </row>
    <row r="33" spans="1:11" ht="14.25" x14ac:dyDescent="0.2">
      <c r="B33" s="278"/>
    </row>
    <row r="34" spans="1:11" x14ac:dyDescent="0.2">
      <c r="A34" s="65" t="s">
        <v>214</v>
      </c>
      <c r="B34" s="69" t="s">
        <v>32</v>
      </c>
      <c r="C34" s="125">
        <f>'Q3 Expenditures'!K25</f>
        <v>0</v>
      </c>
    </row>
    <row r="35" spans="1:11" ht="14.25" x14ac:dyDescent="0.2">
      <c r="B35" s="277"/>
    </row>
    <row r="36" spans="1:11" ht="16.5" x14ac:dyDescent="0.25">
      <c r="A36" s="502" t="s">
        <v>193</v>
      </c>
      <c r="B36" s="502"/>
      <c r="C36" s="59">
        <f>'Q3 Expenditures'!K26</f>
        <v>0</v>
      </c>
    </row>
    <row r="37" spans="1:11" x14ac:dyDescent="0.2">
      <c r="A37" s="72" t="s">
        <v>215</v>
      </c>
      <c r="B37" s="73" t="s">
        <v>29</v>
      </c>
      <c r="C37" s="125">
        <f>'Q3 Expenditures'!K27</f>
        <v>0</v>
      </c>
    </row>
    <row r="38" spans="1:11" ht="14.25" x14ac:dyDescent="0.2">
      <c r="B38" s="277"/>
    </row>
    <row r="39" spans="1:11" x14ac:dyDescent="0.2">
      <c r="A39" s="65" t="s">
        <v>216</v>
      </c>
      <c r="B39" s="69" t="s">
        <v>181</v>
      </c>
      <c r="C39" s="125">
        <f>'Q3 Expenditures'!K28</f>
        <v>0</v>
      </c>
    </row>
    <row r="40" spans="1:11" ht="14.25" x14ac:dyDescent="0.2">
      <c r="B40" s="277"/>
    </row>
    <row r="41" spans="1:11" ht="16.5" x14ac:dyDescent="0.25">
      <c r="A41" s="504" t="s">
        <v>13</v>
      </c>
      <c r="B41" s="504"/>
      <c r="C41" s="504"/>
      <c r="K41" s="74"/>
    </row>
    <row r="42" spans="1:11" ht="16.5" x14ac:dyDescent="0.25">
      <c r="A42" s="502" t="s">
        <v>194</v>
      </c>
      <c r="B42" s="502"/>
      <c r="C42" s="59">
        <f>'Q3 Expenditures'!K30</f>
        <v>0</v>
      </c>
    </row>
    <row r="43" spans="1:11" x14ac:dyDescent="0.2">
      <c r="A43" s="60" t="s">
        <v>217</v>
      </c>
      <c r="B43" s="71" t="s">
        <v>28</v>
      </c>
      <c r="C43" s="125">
        <f>'Q3 Expenditures'!K31</f>
        <v>0</v>
      </c>
    </row>
    <row r="44" spans="1:11" ht="14.25" x14ac:dyDescent="0.2">
      <c r="B44" s="277"/>
    </row>
    <row r="45" spans="1:11" x14ac:dyDescent="0.2">
      <c r="A45" s="60" t="s">
        <v>218</v>
      </c>
      <c r="B45" s="71" t="s">
        <v>182</v>
      </c>
      <c r="C45" s="125">
        <f>'Q3 Expenditures'!K32</f>
        <v>0</v>
      </c>
    </row>
    <row r="46" spans="1:11" ht="14.25" x14ac:dyDescent="0.2">
      <c r="B46" s="277"/>
    </row>
    <row r="47" spans="1:11" x14ac:dyDescent="0.2">
      <c r="A47" s="60" t="s">
        <v>219</v>
      </c>
      <c r="B47" s="71" t="s">
        <v>119</v>
      </c>
      <c r="C47" s="125">
        <f>'Q3 Expenditures'!K33</f>
        <v>0</v>
      </c>
    </row>
    <row r="48" spans="1:11" ht="14.25" x14ac:dyDescent="0.2">
      <c r="B48" s="278"/>
    </row>
    <row r="49" spans="1:3" ht="16.5" x14ac:dyDescent="0.25">
      <c r="A49" s="501" t="s">
        <v>120</v>
      </c>
      <c r="B49" s="501"/>
      <c r="C49" s="501"/>
    </row>
    <row r="50" spans="1:3" ht="16.5" x14ac:dyDescent="0.25">
      <c r="A50" s="500" t="s">
        <v>206</v>
      </c>
      <c r="B50" s="500"/>
      <c r="C50" s="59">
        <f>'Q3 Expenditures'!K35</f>
        <v>0</v>
      </c>
    </row>
    <row r="51" spans="1:3" x14ac:dyDescent="0.2">
      <c r="A51" s="60" t="s">
        <v>220</v>
      </c>
      <c r="B51" s="71" t="s">
        <v>138</v>
      </c>
      <c r="C51" s="125">
        <f>'Q3 Expenditures'!K36</f>
        <v>0</v>
      </c>
    </row>
    <row r="52" spans="1:3" ht="14.25" x14ac:dyDescent="0.2">
      <c r="B52" s="282"/>
    </row>
    <row r="53" spans="1:3" ht="16.5" x14ac:dyDescent="0.25">
      <c r="A53" s="500" t="s">
        <v>205</v>
      </c>
      <c r="B53" s="500"/>
      <c r="C53" s="59">
        <f>'Q3 Expenditures'!K37</f>
        <v>0</v>
      </c>
    </row>
    <row r="54" spans="1:3" x14ac:dyDescent="0.2">
      <c r="A54" s="60" t="s">
        <v>170</v>
      </c>
      <c r="B54" s="71" t="s">
        <v>136</v>
      </c>
      <c r="C54" s="125">
        <f>'Q3 Expenditures'!K38</f>
        <v>0</v>
      </c>
    </row>
    <row r="55" spans="1:3" ht="14.25" x14ac:dyDescent="0.2">
      <c r="B55" s="282"/>
    </row>
    <row r="56" spans="1:3" ht="16.5" x14ac:dyDescent="0.25">
      <c r="A56" s="500" t="s">
        <v>204</v>
      </c>
      <c r="B56" s="500"/>
      <c r="C56" s="59">
        <f>'Q3 Expenditures'!K39</f>
        <v>0</v>
      </c>
    </row>
    <row r="57" spans="1:3" x14ac:dyDescent="0.2">
      <c r="A57" s="60" t="s">
        <v>221</v>
      </c>
      <c r="B57" s="71" t="s">
        <v>144</v>
      </c>
      <c r="C57" s="125">
        <f>'Q3 Expenditures'!K40</f>
        <v>0</v>
      </c>
    </row>
    <row r="58" spans="1:3" ht="16.5" x14ac:dyDescent="0.25">
      <c r="A58" s="75"/>
      <c r="B58" s="282"/>
    </row>
    <row r="59" spans="1:3" x14ac:dyDescent="0.2">
      <c r="A59" s="60" t="s">
        <v>222</v>
      </c>
      <c r="B59" s="71" t="s">
        <v>141</v>
      </c>
      <c r="C59" s="125">
        <f>'Q3 Expenditures'!K41</f>
        <v>0</v>
      </c>
    </row>
    <row r="60" spans="1:3" ht="16.5" x14ac:dyDescent="0.25">
      <c r="A60" s="75"/>
      <c r="B60" s="282"/>
    </row>
    <row r="61" spans="1:3" x14ac:dyDescent="0.2">
      <c r="A61" s="60" t="s">
        <v>223</v>
      </c>
      <c r="B61" s="71" t="s">
        <v>143</v>
      </c>
      <c r="C61" s="125">
        <f>'Q3 Expenditures'!K42</f>
        <v>0</v>
      </c>
    </row>
    <row r="62" spans="1:3" ht="16.5" x14ac:dyDescent="0.25">
      <c r="A62" s="75"/>
      <c r="B62" s="282"/>
    </row>
    <row r="63" spans="1:3" ht="16.5" x14ac:dyDescent="0.25">
      <c r="A63" s="500" t="s">
        <v>203</v>
      </c>
      <c r="B63" s="500"/>
      <c r="C63" s="59">
        <f>'Q3 Expenditures'!K43</f>
        <v>0</v>
      </c>
    </row>
    <row r="64" spans="1:3" x14ac:dyDescent="0.2">
      <c r="A64" s="60" t="s">
        <v>224</v>
      </c>
      <c r="B64" s="71" t="s">
        <v>137</v>
      </c>
      <c r="C64" s="125">
        <f>'Q3 Expenditures'!K44</f>
        <v>0</v>
      </c>
    </row>
    <row r="65" spans="1:3" ht="16.5" x14ac:dyDescent="0.25">
      <c r="A65" s="75"/>
      <c r="B65" s="282"/>
    </row>
    <row r="66" spans="1:3" ht="16.5" x14ac:dyDescent="0.25">
      <c r="A66" s="500" t="s">
        <v>202</v>
      </c>
      <c r="B66" s="500"/>
      <c r="C66" s="59">
        <f>'Q3 Expenditures'!K45</f>
        <v>0</v>
      </c>
    </row>
    <row r="67" spans="1:3" x14ac:dyDescent="0.2">
      <c r="A67" s="60" t="s">
        <v>225</v>
      </c>
      <c r="B67" s="71" t="s">
        <v>145</v>
      </c>
      <c r="C67" s="125">
        <f>'Q3 Expenditures'!K46</f>
        <v>0</v>
      </c>
    </row>
    <row r="68" spans="1:3" ht="16.5" x14ac:dyDescent="0.25">
      <c r="A68" s="75"/>
      <c r="B68" s="282"/>
    </row>
    <row r="69" spans="1:3" x14ac:dyDescent="0.2">
      <c r="A69" s="60" t="s">
        <v>226</v>
      </c>
      <c r="B69" s="71" t="s">
        <v>183</v>
      </c>
      <c r="C69" s="125">
        <f>'Q3 Expenditures'!K47</f>
        <v>0</v>
      </c>
    </row>
    <row r="70" spans="1:3" ht="16.5" x14ac:dyDescent="0.25">
      <c r="A70" s="75"/>
      <c r="B70" s="283"/>
    </row>
    <row r="71" spans="1:3" ht="16.5" x14ac:dyDescent="0.25">
      <c r="A71" s="500" t="s">
        <v>201</v>
      </c>
      <c r="B71" s="500"/>
      <c r="C71" s="59">
        <f>'Q3 Expenditures'!K48</f>
        <v>0</v>
      </c>
    </row>
    <row r="72" spans="1:3" x14ac:dyDescent="0.2">
      <c r="A72" s="60" t="s">
        <v>227</v>
      </c>
      <c r="B72" s="71" t="s">
        <v>151</v>
      </c>
      <c r="C72" s="125">
        <f>'Q3 Expenditures'!K49</f>
        <v>0</v>
      </c>
    </row>
    <row r="73" spans="1:3" ht="16.5" x14ac:dyDescent="0.25">
      <c r="A73" s="75"/>
      <c r="B73" s="282"/>
    </row>
    <row r="74" spans="1:3" x14ac:dyDescent="0.2">
      <c r="A74" s="60" t="s">
        <v>228</v>
      </c>
      <c r="B74" s="71" t="s">
        <v>149</v>
      </c>
      <c r="C74" s="125">
        <f>'Q3 Expenditures'!K50</f>
        <v>0</v>
      </c>
    </row>
    <row r="75" spans="1:3" ht="16.5" x14ac:dyDescent="0.25">
      <c r="A75" s="75"/>
      <c r="B75" s="282"/>
    </row>
    <row r="76" spans="1:3" x14ac:dyDescent="0.2">
      <c r="A76" s="60" t="s">
        <v>229</v>
      </c>
      <c r="B76" s="71" t="s">
        <v>150</v>
      </c>
      <c r="C76" s="125">
        <f>'Q3 Expenditures'!K51</f>
        <v>0</v>
      </c>
    </row>
    <row r="77" spans="1:3" ht="16.5" x14ac:dyDescent="0.25">
      <c r="A77" s="75"/>
      <c r="B77" s="282"/>
    </row>
    <row r="78" spans="1:3" ht="16.5" x14ac:dyDescent="0.25">
      <c r="A78" s="501" t="s">
        <v>121</v>
      </c>
      <c r="B78" s="501"/>
      <c r="C78" s="501"/>
    </row>
    <row r="79" spans="1:3" ht="16.5" x14ac:dyDescent="0.25">
      <c r="A79" s="502" t="s">
        <v>364</v>
      </c>
      <c r="B79" s="502"/>
      <c r="C79" s="59">
        <f>'Q3 Expenditures'!K53</f>
        <v>0</v>
      </c>
    </row>
    <row r="80" spans="1:3" x14ac:dyDescent="0.2">
      <c r="A80" s="65" t="s">
        <v>230</v>
      </c>
      <c r="B80" s="69" t="s">
        <v>115</v>
      </c>
      <c r="C80" s="125">
        <f>'Q3 Expenditures'!K54</f>
        <v>0</v>
      </c>
    </row>
    <row r="81" spans="1:3" ht="14.25" x14ac:dyDescent="0.2">
      <c r="A81" s="70"/>
      <c r="B81" s="282"/>
    </row>
    <row r="82" spans="1:3" ht="16.5" x14ac:dyDescent="0.25">
      <c r="A82" s="503" t="s">
        <v>367</v>
      </c>
      <c r="B82" s="503"/>
      <c r="C82" s="127">
        <f>'Q3 Expenditures'!K55</f>
        <v>0</v>
      </c>
    </row>
    <row r="83" spans="1:3" ht="16.5" x14ac:dyDescent="0.25">
      <c r="A83" s="75"/>
      <c r="B83" s="75"/>
      <c r="C83" s="303"/>
    </row>
  </sheetData>
  <sheetProtection algorithmName="SHA-512" hashValue="htzM65cJgtkMpuzadGNNiE2eDKEo4lKfPwsbagbIWcxWMMZHxUelnj6MaSNFZU3u81/DlanOB5B+tk13SZ4MwA==" saltValue="UVFiD+FNjwJIpYMD1zxfgQ==" spinCount="100000" sheet="1" objects="1" scenarios="1" selectLockedCells="1"/>
  <mergeCells count="19">
    <mergeCell ref="A82:B82"/>
    <mergeCell ref="A56:B56"/>
    <mergeCell ref="A63:B63"/>
    <mergeCell ref="A66:B66"/>
    <mergeCell ref="A71:B71"/>
    <mergeCell ref="A78:C78"/>
    <mergeCell ref="A79:B79"/>
    <mergeCell ref="A53:B53"/>
    <mergeCell ref="A6:C6"/>
    <mergeCell ref="A7:B7"/>
    <mergeCell ref="A16:C16"/>
    <mergeCell ref="A17:B17"/>
    <mergeCell ref="A28:B28"/>
    <mergeCell ref="A31:B31"/>
    <mergeCell ref="A36:B36"/>
    <mergeCell ref="A41:C41"/>
    <mergeCell ref="A42:B42"/>
    <mergeCell ref="A49:C49"/>
    <mergeCell ref="A50:B50"/>
  </mergeCells>
  <pageMargins left="0.25" right="0.25" top="0.5" bottom="0.5" header="0.3" footer="0.3"/>
  <pageSetup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60"/>
  <sheetViews>
    <sheetView view="pageBreakPreview" zoomScale="70" zoomScaleNormal="60" zoomScaleSheetLayoutView="70" workbookViewId="0">
      <selection activeCell="L33" sqref="L33"/>
    </sheetView>
  </sheetViews>
  <sheetFormatPr defaultColWidth="9.140625" defaultRowHeight="12.75" x14ac:dyDescent="0.2"/>
  <cols>
    <col min="1" max="1" width="10.7109375" customWidth="1"/>
    <col min="2" max="2" width="55.42578125" customWidth="1"/>
    <col min="3" max="5" width="13.42578125" customWidth="1"/>
    <col min="6" max="6" width="13.28515625" customWidth="1"/>
    <col min="7" max="7" width="3.7109375" customWidth="1"/>
    <col min="8" max="8" width="20.140625" customWidth="1"/>
    <col min="9" max="9" width="18.5703125" customWidth="1"/>
    <col min="10" max="12" width="21.5703125" customWidth="1"/>
    <col min="13" max="13" width="13.42578125" customWidth="1"/>
    <col min="14" max="14" width="21.5703125" customWidth="1"/>
    <col min="15" max="15" width="22.85546875" customWidth="1"/>
    <col min="16" max="16" width="9.140625" customWidth="1"/>
  </cols>
  <sheetData>
    <row r="1" spans="1:15" ht="15.75" x14ac:dyDescent="0.2">
      <c r="A1" s="341" t="str">
        <f>'PWP &amp; Amendments'!A1</f>
        <v>FY 2023 (July 1, 2022-June 30, 2023)</v>
      </c>
      <c r="B1" s="341"/>
      <c r="C1" s="341"/>
      <c r="D1" s="341"/>
      <c r="E1" s="341"/>
      <c r="F1" s="341"/>
      <c r="G1" s="166"/>
      <c r="H1" s="341" t="str">
        <f>A1</f>
        <v>FY 2023 (July 1, 2022-June 30, 2023)</v>
      </c>
      <c r="I1" s="341"/>
      <c r="J1" s="341"/>
      <c r="K1" s="341"/>
      <c r="L1" s="341"/>
      <c r="M1" s="341"/>
      <c r="N1" s="341"/>
      <c r="O1" s="341"/>
    </row>
    <row r="2" spans="1:15" ht="15.75" x14ac:dyDescent="0.2">
      <c r="A2" s="341" t="s">
        <v>15</v>
      </c>
      <c r="B2" s="341"/>
      <c r="C2" s="341"/>
      <c r="D2" s="341"/>
      <c r="E2" s="341"/>
      <c r="F2" s="341"/>
      <c r="G2" s="166"/>
      <c r="H2" s="540" t="s">
        <v>362</v>
      </c>
      <c r="I2" s="540"/>
      <c r="J2" s="540"/>
      <c r="K2" s="540"/>
      <c r="L2" s="540"/>
      <c r="M2" s="540"/>
      <c r="N2" s="540"/>
      <c r="O2" s="540"/>
    </row>
    <row r="3" spans="1:15" ht="15.75" x14ac:dyDescent="0.2">
      <c r="A3" s="341" t="s">
        <v>358</v>
      </c>
      <c r="B3" s="341"/>
      <c r="C3" s="341"/>
      <c r="D3" s="341"/>
      <c r="E3" s="341"/>
      <c r="F3" s="341"/>
      <c r="G3" s="166"/>
      <c r="H3" s="341" t="str">
        <f>A4</f>
        <v>Foothills RPO</v>
      </c>
      <c r="I3" s="341"/>
      <c r="J3" s="341"/>
      <c r="K3" s="341"/>
      <c r="L3" s="341"/>
      <c r="M3" s="341"/>
      <c r="N3" s="341"/>
      <c r="O3" s="341"/>
    </row>
    <row r="4" spans="1:15" ht="15.75" x14ac:dyDescent="0.25">
      <c r="A4" s="341" t="str">
        <f>'PWP &amp; Amendments'!A4:F4</f>
        <v>Foothills RPO</v>
      </c>
      <c r="B4" s="341"/>
      <c r="C4" s="341"/>
      <c r="D4" s="341"/>
      <c r="E4" s="341"/>
      <c r="F4" s="341"/>
      <c r="G4" s="166"/>
      <c r="K4" s="554"/>
      <c r="L4" s="554"/>
    </row>
    <row r="5" spans="1:15" ht="16.5" thickBot="1" x14ac:dyDescent="0.25">
      <c r="A5" s="342"/>
      <c r="B5" s="342"/>
      <c r="C5" s="342"/>
      <c r="D5" s="342"/>
      <c r="E5" s="342"/>
      <c r="F5" s="342"/>
      <c r="G5" s="168"/>
      <c r="H5" s="547"/>
      <c r="I5" s="547"/>
      <c r="J5" s="547"/>
      <c r="K5" s="547"/>
      <c r="L5" s="547"/>
      <c r="M5" s="547"/>
      <c r="N5" s="547"/>
      <c r="O5" s="547"/>
    </row>
    <row r="6" spans="1:15" ht="16.5" thickBot="1" x14ac:dyDescent="0.25">
      <c r="A6" s="555" t="s">
        <v>24</v>
      </c>
      <c r="B6" s="557" t="s">
        <v>23</v>
      </c>
      <c r="C6" s="349" t="s">
        <v>20</v>
      </c>
      <c r="D6" s="350"/>
      <c r="E6" s="350"/>
      <c r="F6" s="351"/>
      <c r="G6" s="226"/>
      <c r="H6" s="169"/>
      <c r="I6" s="541" t="s">
        <v>372</v>
      </c>
      <c r="J6" s="542"/>
      <c r="K6" s="542"/>
      <c r="L6" s="542"/>
      <c r="M6" s="542"/>
      <c r="N6" s="542"/>
      <c r="O6" s="543"/>
    </row>
    <row r="7" spans="1:15" ht="57" customHeight="1" thickBot="1" x14ac:dyDescent="0.25">
      <c r="A7" s="556"/>
      <c r="B7" s="558"/>
      <c r="C7" s="227" t="s">
        <v>324</v>
      </c>
      <c r="D7" s="227" t="s">
        <v>355</v>
      </c>
      <c r="E7" s="224" t="s">
        <v>347</v>
      </c>
      <c r="F7" s="224" t="s">
        <v>0</v>
      </c>
      <c r="G7" s="226"/>
      <c r="H7" s="170"/>
      <c r="I7" s="224" t="s">
        <v>320</v>
      </c>
      <c r="J7" s="224" t="s">
        <v>325</v>
      </c>
      <c r="K7" s="224" t="s">
        <v>326</v>
      </c>
      <c r="L7" s="224" t="s">
        <v>327</v>
      </c>
      <c r="M7" s="224" t="s">
        <v>321</v>
      </c>
      <c r="N7" s="224" t="s">
        <v>322</v>
      </c>
      <c r="O7" s="224" t="s">
        <v>323</v>
      </c>
    </row>
    <row r="8" spans="1:15" ht="17.25" customHeight="1" thickBot="1" x14ac:dyDescent="0.3">
      <c r="A8" s="343" t="s">
        <v>2</v>
      </c>
      <c r="B8" s="344"/>
      <c r="C8" s="344"/>
      <c r="D8" s="344"/>
      <c r="E8" s="344"/>
      <c r="F8" s="345"/>
      <c r="G8" s="75"/>
      <c r="H8" s="82"/>
      <c r="I8" s="551" t="s">
        <v>2</v>
      </c>
      <c r="J8" s="552"/>
      <c r="K8" s="552"/>
      <c r="L8" s="552"/>
      <c r="M8" s="552"/>
      <c r="N8" s="552"/>
      <c r="O8" s="553"/>
    </row>
    <row r="9" spans="1:15" ht="17.25" customHeight="1" thickBot="1" x14ac:dyDescent="0.3">
      <c r="A9" s="22" t="s">
        <v>34</v>
      </c>
      <c r="B9" s="23" t="s">
        <v>3</v>
      </c>
      <c r="C9" s="1">
        <f>F9-E9</f>
        <v>2000</v>
      </c>
      <c r="D9" s="1">
        <f>0*F9</f>
        <v>0</v>
      </c>
      <c r="E9" s="1">
        <f>SUM(F9*0.8)</f>
        <v>8000</v>
      </c>
      <c r="F9" s="9">
        <f>'PWP &amp; Amendments'!V11</f>
        <v>10000</v>
      </c>
      <c r="G9" s="6"/>
      <c r="H9" s="83"/>
      <c r="I9" s="19">
        <f>SUM(I10:I13)</f>
        <v>0</v>
      </c>
      <c r="J9" s="18">
        <f>SUM(J10:J13)</f>
        <v>0</v>
      </c>
      <c r="K9" s="18">
        <f>SUM(K10:K13)</f>
        <v>0</v>
      </c>
      <c r="L9" s="18">
        <f>SUM(L10:L13)</f>
        <v>0</v>
      </c>
      <c r="M9" s="3">
        <f>N9/O9</f>
        <v>0</v>
      </c>
      <c r="N9" s="18">
        <f>SUM(I9:L9)</f>
        <v>0</v>
      </c>
      <c r="O9" s="20">
        <f>'PWP &amp; Amendments'!V11</f>
        <v>10000</v>
      </c>
    </row>
    <row r="10" spans="1:15" ht="17.25" customHeight="1" thickBot="1" x14ac:dyDescent="0.25">
      <c r="A10" s="24" t="s">
        <v>33</v>
      </c>
      <c r="B10" s="25" t="s">
        <v>25</v>
      </c>
      <c r="C10" s="358"/>
      <c r="D10" s="359"/>
      <c r="E10" s="359"/>
      <c r="F10" s="360"/>
      <c r="G10" s="84"/>
      <c r="I10" s="261">
        <f>'Q1 Expenditures'!I10</f>
        <v>0</v>
      </c>
      <c r="J10" s="261">
        <f>'Q2 Expenditures'!J10</f>
        <v>0</v>
      </c>
      <c r="K10" s="261">
        <f>'Q3 Expenditures'!K10</f>
        <v>0</v>
      </c>
      <c r="L10" s="115"/>
      <c r="M10" s="85"/>
      <c r="N10" s="250">
        <f>SUM(I10:L10)</f>
        <v>0</v>
      </c>
      <c r="O10" s="86"/>
    </row>
    <row r="11" spans="1:15" ht="17.25" customHeight="1" thickBot="1" x14ac:dyDescent="0.25">
      <c r="A11" s="87" t="s">
        <v>35</v>
      </c>
      <c r="B11" s="27" t="s">
        <v>139</v>
      </c>
      <c r="C11" s="361"/>
      <c r="D11" s="362"/>
      <c r="E11" s="362"/>
      <c r="F11" s="363"/>
      <c r="G11" s="84"/>
      <c r="I11" s="259">
        <f>'Q1 Expenditures'!I11</f>
        <v>0</v>
      </c>
      <c r="J11" s="259">
        <f>'Q2 Expenditures'!J11</f>
        <v>0</v>
      </c>
      <c r="K11" s="259">
        <f>'Q3 Expenditures'!K11</f>
        <v>0</v>
      </c>
      <c r="L11" s="115"/>
      <c r="M11" s="88"/>
      <c r="N11" s="257">
        <f>SUM(I11:L11)</f>
        <v>0</v>
      </c>
      <c r="O11" s="86"/>
    </row>
    <row r="12" spans="1:15" ht="17.25" customHeight="1" thickBot="1" x14ac:dyDescent="0.25">
      <c r="A12" s="87" t="s">
        <v>36</v>
      </c>
      <c r="B12" s="89" t="s">
        <v>27</v>
      </c>
      <c r="C12" s="361"/>
      <c r="D12" s="362"/>
      <c r="E12" s="362"/>
      <c r="F12" s="363"/>
      <c r="G12" s="84"/>
      <c r="I12" s="259">
        <f>'Q1 Expenditures'!I12</f>
        <v>0</v>
      </c>
      <c r="J12" s="259">
        <f>'Q2 Expenditures'!J12</f>
        <v>0</v>
      </c>
      <c r="K12" s="259">
        <f>'Q3 Expenditures'!K12</f>
        <v>0</v>
      </c>
      <c r="L12" s="115"/>
      <c r="M12" s="88"/>
      <c r="N12" s="257">
        <f>SUM(I12:L12)</f>
        <v>0</v>
      </c>
      <c r="O12" s="86"/>
    </row>
    <row r="13" spans="1:15" ht="17.25" customHeight="1" thickBot="1" x14ac:dyDescent="0.25">
      <c r="A13" s="26" t="s">
        <v>62</v>
      </c>
      <c r="B13" s="90" t="s">
        <v>14</v>
      </c>
      <c r="C13" s="364"/>
      <c r="D13" s="365"/>
      <c r="E13" s="365"/>
      <c r="F13" s="366"/>
      <c r="G13" s="84"/>
      <c r="I13" s="262">
        <f>'Q1 Expenditures'!I13</f>
        <v>0</v>
      </c>
      <c r="J13" s="262">
        <f>'Q2 Expenditures'!J13</f>
        <v>0</v>
      </c>
      <c r="K13" s="262">
        <f>'Q3 Expenditures'!K13</f>
        <v>0</v>
      </c>
      <c r="L13" s="115"/>
      <c r="M13" s="91"/>
      <c r="N13" s="251">
        <f>SUM(I13:L13)</f>
        <v>0</v>
      </c>
      <c r="O13" s="86"/>
    </row>
    <row r="14" spans="1:15" ht="17.25" thickBot="1" x14ac:dyDescent="0.3">
      <c r="A14" s="343" t="s">
        <v>4</v>
      </c>
      <c r="B14" s="344"/>
      <c r="C14" s="344"/>
      <c r="D14" s="344"/>
      <c r="E14" s="344"/>
      <c r="F14" s="345"/>
      <c r="G14" s="75"/>
      <c r="I14" s="537" t="s">
        <v>4</v>
      </c>
      <c r="J14" s="538"/>
      <c r="K14" s="538"/>
      <c r="L14" s="538"/>
      <c r="M14" s="538"/>
      <c r="N14" s="538"/>
      <c r="O14" s="539"/>
    </row>
    <row r="15" spans="1:15" ht="17.25" thickBot="1" x14ac:dyDescent="0.3">
      <c r="A15" s="22" t="s">
        <v>37</v>
      </c>
      <c r="B15" s="23" t="s">
        <v>231</v>
      </c>
      <c r="C15" s="1">
        <f>F15-E15</f>
        <v>1300</v>
      </c>
      <c r="D15" s="1">
        <f>0*F15</f>
        <v>0</v>
      </c>
      <c r="E15" s="1">
        <f>SUM(F15*0.8)</f>
        <v>5200</v>
      </c>
      <c r="F15" s="9">
        <f>'PWP &amp; Amendments'!V17</f>
        <v>6500</v>
      </c>
      <c r="G15" s="6"/>
      <c r="I15" s="19">
        <f>SUM(I16:I20)</f>
        <v>0</v>
      </c>
      <c r="J15" s="18">
        <f>SUM(J16:J20)</f>
        <v>0</v>
      </c>
      <c r="K15" s="18">
        <f>SUM(K16:K20)</f>
        <v>0</v>
      </c>
      <c r="L15" s="18">
        <f>SUM(L16:L20)</f>
        <v>0</v>
      </c>
      <c r="M15" s="3">
        <f>N15/O15</f>
        <v>0</v>
      </c>
      <c r="N15" s="18">
        <f t="shared" ref="N15:N28" si="0">SUM(I15:L15)</f>
        <v>0</v>
      </c>
      <c r="O15" s="140">
        <f>'PWP &amp; Amendments'!V17</f>
        <v>6500</v>
      </c>
    </row>
    <row r="16" spans="1:15" ht="17.25" customHeight="1" thickBot="1" x14ac:dyDescent="0.25">
      <c r="A16" s="40" t="s">
        <v>38</v>
      </c>
      <c r="B16" s="93" t="s">
        <v>6</v>
      </c>
      <c r="C16" s="514"/>
      <c r="D16" s="515"/>
      <c r="E16" s="515"/>
      <c r="F16" s="516"/>
      <c r="G16" s="94"/>
      <c r="I16" s="261">
        <f>'Q1 Expenditures'!I16</f>
        <v>0</v>
      </c>
      <c r="J16" s="261">
        <f>'Q2 Expenditures'!J16</f>
        <v>0</v>
      </c>
      <c r="K16" s="261">
        <f>'Q3 Expenditures'!K16</f>
        <v>0</v>
      </c>
      <c r="L16" s="115"/>
      <c r="M16" s="85"/>
      <c r="N16" s="250">
        <f t="shared" si="0"/>
        <v>0</v>
      </c>
      <c r="O16" s="86"/>
    </row>
    <row r="17" spans="1:15" ht="17.25" customHeight="1" thickBot="1" x14ac:dyDescent="0.25">
      <c r="A17" s="95" t="s">
        <v>123</v>
      </c>
      <c r="B17" s="96" t="s">
        <v>7</v>
      </c>
      <c r="C17" s="517"/>
      <c r="D17" s="518"/>
      <c r="E17" s="518"/>
      <c r="F17" s="519"/>
      <c r="G17" s="94"/>
      <c r="I17" s="259">
        <f>'Q1 Expenditures'!I17</f>
        <v>0</v>
      </c>
      <c r="J17" s="259">
        <f>'Q2 Expenditures'!J17</f>
        <v>0</v>
      </c>
      <c r="K17" s="259">
        <f>'Q3 Expenditures'!K17</f>
        <v>0</v>
      </c>
      <c r="L17" s="115"/>
      <c r="M17" s="88"/>
      <c r="N17" s="257">
        <f t="shared" si="0"/>
        <v>0</v>
      </c>
      <c r="O17" s="86"/>
    </row>
    <row r="18" spans="1:15" ht="17.25" customHeight="1" thickBot="1" x14ac:dyDescent="0.25">
      <c r="A18" s="95" t="s">
        <v>39</v>
      </c>
      <c r="B18" s="96" t="s">
        <v>8</v>
      </c>
      <c r="C18" s="517"/>
      <c r="D18" s="518"/>
      <c r="E18" s="518"/>
      <c r="F18" s="519"/>
      <c r="G18" s="94"/>
      <c r="I18" s="259">
        <f>'Q1 Expenditures'!I18</f>
        <v>0</v>
      </c>
      <c r="J18" s="259">
        <f>'Q2 Expenditures'!J18</f>
        <v>0</v>
      </c>
      <c r="K18" s="259">
        <f>'Q3 Expenditures'!K18</f>
        <v>0</v>
      </c>
      <c r="L18" s="115"/>
      <c r="M18" s="88"/>
      <c r="N18" s="257">
        <f t="shared" si="0"/>
        <v>0</v>
      </c>
      <c r="O18" s="86"/>
    </row>
    <row r="19" spans="1:15" ht="17.25" customHeight="1" thickBot="1" x14ac:dyDescent="0.25">
      <c r="A19" s="95" t="s">
        <v>40</v>
      </c>
      <c r="B19" s="96" t="s">
        <v>9</v>
      </c>
      <c r="C19" s="517"/>
      <c r="D19" s="518"/>
      <c r="E19" s="518"/>
      <c r="F19" s="519"/>
      <c r="G19" s="94"/>
      <c r="I19" s="259">
        <f>'Q1 Expenditures'!I19</f>
        <v>0</v>
      </c>
      <c r="J19" s="259">
        <f>'Q2 Expenditures'!J19</f>
        <v>0</v>
      </c>
      <c r="K19" s="259">
        <f>'Q3 Expenditures'!K19</f>
        <v>0</v>
      </c>
      <c r="L19" s="115"/>
      <c r="M19" s="88"/>
      <c r="N19" s="257">
        <f t="shared" si="0"/>
        <v>0</v>
      </c>
      <c r="O19" s="86"/>
    </row>
    <row r="20" spans="1:15" ht="17.25" thickBot="1" x14ac:dyDescent="0.25">
      <c r="A20" s="42" t="s">
        <v>41</v>
      </c>
      <c r="B20" s="43" t="s">
        <v>10</v>
      </c>
      <c r="C20" s="520"/>
      <c r="D20" s="521"/>
      <c r="E20" s="521"/>
      <c r="F20" s="522"/>
      <c r="G20" s="94"/>
      <c r="I20" s="262">
        <f>'Q1 Expenditures'!I20</f>
        <v>0</v>
      </c>
      <c r="J20" s="262">
        <f>'Q2 Expenditures'!J20</f>
        <v>0</v>
      </c>
      <c r="K20" s="262">
        <f>'Q3 Expenditures'!K20</f>
        <v>0</v>
      </c>
      <c r="L20" s="115"/>
      <c r="M20" s="97"/>
      <c r="N20" s="251">
        <f t="shared" si="0"/>
        <v>0</v>
      </c>
      <c r="O20" s="86"/>
    </row>
    <row r="21" spans="1:15" ht="17.25" thickBot="1" x14ac:dyDescent="0.3">
      <c r="A21" s="22" t="s">
        <v>42</v>
      </c>
      <c r="B21" s="23" t="s">
        <v>61</v>
      </c>
      <c r="C21" s="1">
        <f>F21-E21</f>
        <v>1000</v>
      </c>
      <c r="D21" s="1">
        <f>0*F21</f>
        <v>0</v>
      </c>
      <c r="E21" s="1">
        <f>SUM(F21*0.8)</f>
        <v>4000</v>
      </c>
      <c r="F21" s="9">
        <f>'PWP &amp; Amendments'!V23</f>
        <v>5000</v>
      </c>
      <c r="G21" s="6"/>
      <c r="I21" s="19">
        <f>SUM(I22:I22)</f>
        <v>0</v>
      </c>
      <c r="J21" s="18">
        <f>SUM(J22:J22)</f>
        <v>0</v>
      </c>
      <c r="K21" s="18">
        <f>SUM(K22:K22)</f>
        <v>0</v>
      </c>
      <c r="L21" s="18">
        <f>SUM(L22:L22)</f>
        <v>0</v>
      </c>
      <c r="M21" s="3">
        <f>N21/O21</f>
        <v>0</v>
      </c>
      <c r="N21" s="18">
        <f t="shared" si="0"/>
        <v>0</v>
      </c>
      <c r="O21" s="135">
        <f>'PWP &amp; Amendments'!V23</f>
        <v>5000</v>
      </c>
    </row>
    <row r="22" spans="1:15" ht="17.25" thickBot="1" x14ac:dyDescent="0.25">
      <c r="A22" s="38" t="s">
        <v>43</v>
      </c>
      <c r="B22" s="39" t="s">
        <v>59</v>
      </c>
      <c r="C22" s="511"/>
      <c r="D22" s="512"/>
      <c r="E22" s="512"/>
      <c r="F22" s="513"/>
      <c r="G22" s="94"/>
      <c r="I22" s="261">
        <f>'Q1 Expenditures'!I22</f>
        <v>0</v>
      </c>
      <c r="J22" s="261">
        <f>'Q2 Expenditures'!J22</f>
        <v>0</v>
      </c>
      <c r="K22" s="270">
        <f>'Q3 Expenditures'!K22</f>
        <v>0</v>
      </c>
      <c r="L22" s="137"/>
      <c r="M22" s="98"/>
      <c r="N22" s="251">
        <f t="shared" si="0"/>
        <v>0</v>
      </c>
      <c r="O22" s="86"/>
    </row>
    <row r="23" spans="1:15" ht="17.25" thickBot="1" x14ac:dyDescent="0.3">
      <c r="A23" s="22" t="s">
        <v>44</v>
      </c>
      <c r="B23" s="23" t="s">
        <v>58</v>
      </c>
      <c r="C23" s="1">
        <f>F23-E23</f>
        <v>2850</v>
      </c>
      <c r="D23" s="1">
        <f>0*F23</f>
        <v>0</v>
      </c>
      <c r="E23" s="1">
        <f>SUM(F23*0.8)</f>
        <v>11400</v>
      </c>
      <c r="F23" s="9">
        <f>'PWP &amp; Amendments'!V25</f>
        <v>14250</v>
      </c>
      <c r="G23" s="6"/>
      <c r="I23" s="19">
        <f>SUM(I24:I25)</f>
        <v>0</v>
      </c>
      <c r="J23" s="18">
        <f>SUM(J24:J25)</f>
        <v>0</v>
      </c>
      <c r="K23" s="18">
        <f>SUM(K24:K25)</f>
        <v>0</v>
      </c>
      <c r="L23" s="18">
        <f>SUM(L24:L25)</f>
        <v>0</v>
      </c>
      <c r="M23" s="3">
        <f>N23/O23</f>
        <v>0</v>
      </c>
      <c r="N23" s="18">
        <f t="shared" si="0"/>
        <v>0</v>
      </c>
      <c r="O23" s="135">
        <f>'PWP &amp; Amendments'!V25</f>
        <v>14250</v>
      </c>
    </row>
    <row r="24" spans="1:15" ht="17.25" customHeight="1" x14ac:dyDescent="0.2">
      <c r="A24" s="40" t="s">
        <v>45</v>
      </c>
      <c r="B24" s="93" t="s">
        <v>11</v>
      </c>
      <c r="C24" s="505"/>
      <c r="D24" s="506"/>
      <c r="E24" s="506"/>
      <c r="F24" s="507"/>
      <c r="G24" s="94"/>
      <c r="I24" s="261">
        <f>'Q1 Expenditures'!I24</f>
        <v>0</v>
      </c>
      <c r="J24" s="261">
        <f>'Q2 Expenditures'!J24</f>
        <v>0</v>
      </c>
      <c r="K24" s="261">
        <f>'Q3 Expenditures'!K24</f>
        <v>0</v>
      </c>
      <c r="L24" s="115"/>
      <c r="M24" s="98"/>
      <c r="N24" s="251">
        <f t="shared" si="0"/>
        <v>0</v>
      </c>
      <c r="O24" s="86"/>
    </row>
    <row r="25" spans="1:15" ht="17.25" thickBot="1" x14ac:dyDescent="0.25">
      <c r="A25" s="42" t="s">
        <v>46</v>
      </c>
      <c r="B25" s="43" t="s">
        <v>32</v>
      </c>
      <c r="C25" s="508"/>
      <c r="D25" s="509"/>
      <c r="E25" s="509"/>
      <c r="F25" s="510"/>
      <c r="G25" s="94"/>
      <c r="I25" s="263">
        <f>'Q1 Expenditures'!I25</f>
        <v>0</v>
      </c>
      <c r="J25" s="263">
        <f>'Q2 Expenditures'!J25</f>
        <v>0</v>
      </c>
      <c r="K25" s="265">
        <f>'Q3 Expenditures'!K25</f>
        <v>0</v>
      </c>
      <c r="L25" s="138"/>
      <c r="M25" s="99"/>
      <c r="N25" s="251">
        <f t="shared" si="0"/>
        <v>0</v>
      </c>
      <c r="O25" s="86"/>
    </row>
    <row r="26" spans="1:15" ht="17.25" thickBot="1" x14ac:dyDescent="0.3">
      <c r="A26" s="22" t="s">
        <v>47</v>
      </c>
      <c r="B26" s="23" t="s">
        <v>12</v>
      </c>
      <c r="C26" s="1">
        <f>F26-E26</f>
        <v>4900</v>
      </c>
      <c r="D26" s="1">
        <f>0*F26</f>
        <v>0</v>
      </c>
      <c r="E26" s="1">
        <f>SUM(F26*0.8)</f>
        <v>19600</v>
      </c>
      <c r="F26" s="9">
        <f>'PWP &amp; Amendments'!V28</f>
        <v>24500</v>
      </c>
      <c r="G26" s="6"/>
      <c r="I26" s="19">
        <f>SUM(I27:I28)</f>
        <v>0</v>
      </c>
      <c r="J26" s="18">
        <f>SUM(J27:J28)</f>
        <v>0</v>
      </c>
      <c r="K26" s="18">
        <f>SUM(K27:K28)</f>
        <v>0</v>
      </c>
      <c r="L26" s="18">
        <f>SUM(L27:L28)</f>
        <v>0</v>
      </c>
      <c r="M26" s="3">
        <f>N26/O26</f>
        <v>0</v>
      </c>
      <c r="N26" s="18">
        <f t="shared" si="0"/>
        <v>0</v>
      </c>
      <c r="O26" s="135">
        <f>'PWP &amp; Amendments'!V28</f>
        <v>24500</v>
      </c>
    </row>
    <row r="27" spans="1:15" ht="17.25" customHeight="1" x14ac:dyDescent="0.2">
      <c r="A27" s="100" t="s">
        <v>48</v>
      </c>
      <c r="B27" s="101" t="s">
        <v>29</v>
      </c>
      <c r="C27" s="505"/>
      <c r="D27" s="506"/>
      <c r="E27" s="506"/>
      <c r="F27" s="507"/>
      <c r="G27" s="94"/>
      <c r="I27" s="261">
        <f>'Q1 Expenditures'!I27</f>
        <v>0</v>
      </c>
      <c r="J27" s="261">
        <f>'Q2 Expenditures'!J27</f>
        <v>0</v>
      </c>
      <c r="K27" s="261">
        <f>'Q3 Expenditures'!K27</f>
        <v>0</v>
      </c>
      <c r="L27" s="115"/>
      <c r="M27" s="102"/>
      <c r="N27" s="251">
        <f t="shared" si="0"/>
        <v>0</v>
      </c>
      <c r="O27" s="86"/>
    </row>
    <row r="28" spans="1:15" ht="17.25" thickBot="1" x14ac:dyDescent="0.25">
      <c r="A28" s="103" t="s">
        <v>49</v>
      </c>
      <c r="B28" s="90" t="s">
        <v>181</v>
      </c>
      <c r="C28" s="508"/>
      <c r="D28" s="509"/>
      <c r="E28" s="509"/>
      <c r="F28" s="510"/>
      <c r="G28" s="104"/>
      <c r="I28" s="259">
        <f>'Q1 Expenditures'!I28</f>
        <v>0</v>
      </c>
      <c r="J28" s="259">
        <f>'Q2 Expenditures'!J28</f>
        <v>0</v>
      </c>
      <c r="K28" s="265">
        <f>'Q3 Expenditures'!K28</f>
        <v>0</v>
      </c>
      <c r="L28" s="138"/>
      <c r="M28" s="105"/>
      <c r="N28" s="251">
        <f t="shared" si="0"/>
        <v>0</v>
      </c>
      <c r="O28" s="86"/>
    </row>
    <row r="29" spans="1:15" ht="17.25" thickBot="1" x14ac:dyDescent="0.3">
      <c r="A29" s="343" t="s">
        <v>13</v>
      </c>
      <c r="B29" s="344"/>
      <c r="C29" s="344"/>
      <c r="D29" s="344"/>
      <c r="E29" s="344"/>
      <c r="F29" s="345"/>
      <c r="G29" s="75"/>
      <c r="I29" s="523" t="s">
        <v>13</v>
      </c>
      <c r="J29" s="524"/>
      <c r="K29" s="524"/>
      <c r="L29" s="524"/>
      <c r="M29" s="524"/>
      <c r="N29" s="524"/>
      <c r="O29" s="525"/>
    </row>
    <row r="30" spans="1:15" ht="17.25" thickBot="1" x14ac:dyDescent="0.3">
      <c r="A30" s="22" t="s">
        <v>50</v>
      </c>
      <c r="B30" s="23" t="s">
        <v>30</v>
      </c>
      <c r="C30" s="1">
        <f>F30-E30</f>
        <v>3700</v>
      </c>
      <c r="D30" s="1">
        <f>0*F30</f>
        <v>0</v>
      </c>
      <c r="E30" s="1">
        <f>SUM(F30*0.8)</f>
        <v>14800</v>
      </c>
      <c r="F30" s="9">
        <f>'PWP &amp; Amendments'!V32</f>
        <v>18500</v>
      </c>
      <c r="G30" s="6"/>
      <c r="I30" s="19">
        <f>SUM(I31:I33)</f>
        <v>0</v>
      </c>
      <c r="J30" s="18">
        <f>SUM(J31:J33)</f>
        <v>0</v>
      </c>
      <c r="K30" s="18">
        <f>SUM(K31:K33)</f>
        <v>0</v>
      </c>
      <c r="L30" s="18">
        <f>SUM(L31:L33)</f>
        <v>0</v>
      </c>
      <c r="M30" s="3">
        <f>N30/O30</f>
        <v>0</v>
      </c>
      <c r="N30" s="18">
        <f>SUM(I30:L30)</f>
        <v>0</v>
      </c>
      <c r="O30" s="135">
        <f>'PWP &amp; Amendments'!V32</f>
        <v>18500</v>
      </c>
    </row>
    <row r="31" spans="1:15" ht="17.25" customHeight="1" thickBot="1" x14ac:dyDescent="0.25">
      <c r="A31" s="40" t="s">
        <v>51</v>
      </c>
      <c r="B31" s="41" t="s">
        <v>28</v>
      </c>
      <c r="C31" s="505"/>
      <c r="D31" s="506"/>
      <c r="E31" s="506"/>
      <c r="F31" s="507"/>
      <c r="G31" s="94"/>
      <c r="I31" s="261">
        <f>'Q1 Expenditures'!I31</f>
        <v>0</v>
      </c>
      <c r="J31" s="261">
        <f>'Q2 Expenditures'!J31</f>
        <v>0</v>
      </c>
      <c r="K31" s="261">
        <f>'Q3 Expenditures'!K31</f>
        <v>0</v>
      </c>
      <c r="L31" s="115"/>
      <c r="M31" s="98"/>
      <c r="N31" s="254">
        <f>SUM(I31:L31)</f>
        <v>0</v>
      </c>
      <c r="O31" s="86"/>
    </row>
    <row r="32" spans="1:15" ht="17.25" customHeight="1" thickBot="1" x14ac:dyDescent="0.25">
      <c r="A32" s="95" t="s">
        <v>52</v>
      </c>
      <c r="B32" s="106" t="s">
        <v>31</v>
      </c>
      <c r="C32" s="526"/>
      <c r="D32" s="527"/>
      <c r="E32" s="527"/>
      <c r="F32" s="528"/>
      <c r="G32" s="94"/>
      <c r="I32" s="259">
        <f>'Q1 Expenditures'!I32</f>
        <v>0</v>
      </c>
      <c r="J32" s="259">
        <f>'Q2 Expenditures'!J32</f>
        <v>0</v>
      </c>
      <c r="K32" s="259">
        <f>'Q3 Expenditures'!K32</f>
        <v>0</v>
      </c>
      <c r="L32" s="115"/>
      <c r="M32" s="99"/>
      <c r="N32" s="255">
        <f>SUM(I32:L32)</f>
        <v>0</v>
      </c>
      <c r="O32" s="86"/>
    </row>
    <row r="33" spans="1:15" ht="17.25" customHeight="1" thickBot="1" x14ac:dyDescent="0.25">
      <c r="A33" s="29" t="s">
        <v>53</v>
      </c>
      <c r="B33" s="107" t="s">
        <v>119</v>
      </c>
      <c r="C33" s="508"/>
      <c r="D33" s="509"/>
      <c r="E33" s="509"/>
      <c r="F33" s="510"/>
      <c r="G33" s="84"/>
      <c r="I33" s="262">
        <f>'Q1 Expenditures'!I33</f>
        <v>0</v>
      </c>
      <c r="J33" s="263">
        <f>'Q2 Expenditures'!J33</f>
        <v>0</v>
      </c>
      <c r="K33" s="265">
        <f>'Q3 Expenditures'!K33</f>
        <v>0</v>
      </c>
      <c r="L33" s="115"/>
      <c r="M33" s="99"/>
      <c r="N33" s="256">
        <f>SUM(I33:L33)</f>
        <v>0</v>
      </c>
      <c r="O33" s="86"/>
    </row>
    <row r="34" spans="1:15" ht="17.25" thickBot="1" x14ac:dyDescent="0.3">
      <c r="A34" s="456" t="s">
        <v>120</v>
      </c>
      <c r="B34" s="457"/>
      <c r="C34" s="457"/>
      <c r="D34" s="457"/>
      <c r="E34" s="457"/>
      <c r="F34" s="458"/>
      <c r="G34" s="84"/>
      <c r="I34" s="534" t="s">
        <v>120</v>
      </c>
      <c r="J34" s="535"/>
      <c r="K34" s="535"/>
      <c r="L34" s="535"/>
      <c r="M34" s="535"/>
      <c r="N34" s="535"/>
      <c r="O34" s="536"/>
    </row>
    <row r="35" spans="1:15" ht="17.25" thickBot="1" x14ac:dyDescent="0.3">
      <c r="A35" s="44" t="s">
        <v>113</v>
      </c>
      <c r="B35" s="45" t="s">
        <v>195</v>
      </c>
      <c r="C35" s="1">
        <f>F35-E35</f>
        <v>2305</v>
      </c>
      <c r="D35" s="1">
        <f>0*F35</f>
        <v>0</v>
      </c>
      <c r="E35" s="1">
        <f>SUM(F35*0.8)</f>
        <v>9220</v>
      </c>
      <c r="F35" s="9">
        <f>'PWP &amp; Amendments'!V37</f>
        <v>11525</v>
      </c>
      <c r="G35" s="84"/>
      <c r="I35" s="19">
        <f>SUM(I36:I36)</f>
        <v>0</v>
      </c>
      <c r="J35" s="18">
        <f>SUM(J36:J36)</f>
        <v>0</v>
      </c>
      <c r="K35" s="18">
        <f>SUM(K36:K36)</f>
        <v>0</v>
      </c>
      <c r="L35" s="18">
        <f>SUM(L36:L36)</f>
        <v>0</v>
      </c>
      <c r="M35" s="3">
        <f>N35/O35</f>
        <v>0</v>
      </c>
      <c r="N35" s="18">
        <f t="shared" ref="N35:N51" si="1">SUM(I35:L35)</f>
        <v>0</v>
      </c>
      <c r="O35" s="135">
        <f>'PWP &amp; Amendments'!V37</f>
        <v>11525</v>
      </c>
    </row>
    <row r="36" spans="1:15" ht="17.25" thickBot="1" x14ac:dyDescent="0.25">
      <c r="A36" s="47" t="s">
        <v>118</v>
      </c>
      <c r="B36" s="48" t="s">
        <v>138</v>
      </c>
      <c r="C36" s="453"/>
      <c r="D36" s="454"/>
      <c r="E36" s="454"/>
      <c r="F36" s="455"/>
      <c r="G36" s="84"/>
      <c r="I36" s="264">
        <f>'Q1 Expenditures'!I36</f>
        <v>0</v>
      </c>
      <c r="J36" s="264">
        <f>'Q2 Expenditures'!J36</f>
        <v>0</v>
      </c>
      <c r="K36" s="264">
        <f>'Q3 Expenditures'!K36</f>
        <v>0</v>
      </c>
      <c r="L36" s="123"/>
      <c r="M36" s="108"/>
      <c r="N36" s="253">
        <f t="shared" si="1"/>
        <v>0</v>
      </c>
      <c r="O36" s="86"/>
    </row>
    <row r="37" spans="1:15" ht="17.25" thickBot="1" x14ac:dyDescent="0.3">
      <c r="A37" s="22" t="s">
        <v>124</v>
      </c>
      <c r="B37" s="49" t="s">
        <v>196</v>
      </c>
      <c r="C37" s="1">
        <f t="shared" ref="C37:C48" si="2">F37-E37</f>
        <v>100</v>
      </c>
      <c r="D37" s="1">
        <f>0*F37</f>
        <v>0</v>
      </c>
      <c r="E37" s="1">
        <f t="shared" ref="E37:E48" si="3">SUM(F37*0.8)</f>
        <v>400</v>
      </c>
      <c r="F37" s="9">
        <f>'PWP &amp; Amendments'!V39</f>
        <v>500</v>
      </c>
      <c r="G37" s="84"/>
      <c r="I37" s="19">
        <f>SUM(I38:I38)</f>
        <v>0</v>
      </c>
      <c r="J37" s="18">
        <f>SUM(J38:J38)</f>
        <v>0</v>
      </c>
      <c r="K37" s="18">
        <f>SUM(K38:K38)</f>
        <v>0</v>
      </c>
      <c r="L37" s="18">
        <f>SUM(L38:L38)</f>
        <v>0</v>
      </c>
      <c r="M37" s="3">
        <f>N37/O37</f>
        <v>0</v>
      </c>
      <c r="N37" s="18">
        <f t="shared" si="1"/>
        <v>0</v>
      </c>
      <c r="O37" s="135">
        <f>'PWP &amp; Amendments'!V39</f>
        <v>500</v>
      </c>
    </row>
    <row r="38" spans="1:15" ht="17.25" thickBot="1" x14ac:dyDescent="0.25">
      <c r="A38" s="47" t="s">
        <v>131</v>
      </c>
      <c r="B38" s="48" t="s">
        <v>136</v>
      </c>
      <c r="C38" s="453"/>
      <c r="D38" s="454"/>
      <c r="E38" s="454"/>
      <c r="F38" s="455"/>
      <c r="G38" s="84"/>
      <c r="I38" s="264">
        <f>'Q1 Expenditures'!I38</f>
        <v>0</v>
      </c>
      <c r="J38" s="264">
        <f>'Q2 Expenditures'!J38</f>
        <v>0</v>
      </c>
      <c r="K38" s="264">
        <f>'Q3 Expenditures'!K38</f>
        <v>0</v>
      </c>
      <c r="L38" s="123"/>
      <c r="M38" s="108"/>
      <c r="N38" s="253">
        <f t="shared" si="1"/>
        <v>0</v>
      </c>
      <c r="O38" s="86"/>
    </row>
    <row r="39" spans="1:15" ht="17.25" thickBot="1" x14ac:dyDescent="0.3">
      <c r="A39" s="22" t="s">
        <v>125</v>
      </c>
      <c r="B39" s="49" t="s">
        <v>197</v>
      </c>
      <c r="C39" s="1">
        <f t="shared" si="2"/>
        <v>360</v>
      </c>
      <c r="D39" s="1">
        <f>0*F39</f>
        <v>0</v>
      </c>
      <c r="E39" s="1">
        <f t="shared" si="3"/>
        <v>1440</v>
      </c>
      <c r="F39" s="9">
        <f>'PWP &amp; Amendments'!V41</f>
        <v>1800</v>
      </c>
      <c r="G39" s="84"/>
      <c r="I39" s="19">
        <f>SUM(I40:I42)</f>
        <v>0</v>
      </c>
      <c r="J39" s="18">
        <f>SUM(J40:J42)</f>
        <v>0</v>
      </c>
      <c r="K39" s="18">
        <f>SUM(K40:K42)</f>
        <v>0</v>
      </c>
      <c r="L39" s="18">
        <f>SUM(L40:L42)</f>
        <v>0</v>
      </c>
      <c r="M39" s="3">
        <f>N39/O39</f>
        <v>0</v>
      </c>
      <c r="N39" s="18">
        <f t="shared" si="1"/>
        <v>0</v>
      </c>
      <c r="O39" s="135">
        <f>'PWP &amp; Amendments'!V41</f>
        <v>1800</v>
      </c>
    </row>
    <row r="40" spans="1:15" ht="17.25" customHeight="1" thickBot="1" x14ac:dyDescent="0.25">
      <c r="A40" s="31" t="s">
        <v>132</v>
      </c>
      <c r="B40" s="32" t="s">
        <v>144</v>
      </c>
      <c r="C40" s="376"/>
      <c r="D40" s="377"/>
      <c r="E40" s="377"/>
      <c r="F40" s="378"/>
      <c r="G40" s="84"/>
      <c r="I40" s="261">
        <f>'Q1 Expenditures'!I40</f>
        <v>0</v>
      </c>
      <c r="J40" s="261">
        <f>'Q2 Expenditures'!J40</f>
        <v>0</v>
      </c>
      <c r="K40" s="271">
        <f>'Q3 Expenditures'!K40</f>
        <v>0</v>
      </c>
      <c r="L40" s="115"/>
      <c r="M40" s="108"/>
      <c r="N40" s="250">
        <f t="shared" si="1"/>
        <v>0</v>
      </c>
      <c r="O40" s="86"/>
    </row>
    <row r="41" spans="1:15" ht="17.25" customHeight="1" thickBot="1" x14ac:dyDescent="0.25">
      <c r="A41" s="33" t="s">
        <v>140</v>
      </c>
      <c r="B41" s="51" t="s">
        <v>141</v>
      </c>
      <c r="C41" s="379"/>
      <c r="D41" s="380"/>
      <c r="E41" s="380"/>
      <c r="F41" s="381"/>
      <c r="G41" s="84"/>
      <c r="I41" s="259">
        <f>'Q1 Expenditures'!I41</f>
        <v>0</v>
      </c>
      <c r="J41" s="259">
        <f>'Q2 Expenditures'!J41</f>
        <v>0</v>
      </c>
      <c r="K41" s="272">
        <f>'Q3 Expenditures'!K41</f>
        <v>0</v>
      </c>
      <c r="L41" s="115"/>
      <c r="M41" s="108"/>
      <c r="N41" s="257">
        <f t="shared" si="1"/>
        <v>0</v>
      </c>
      <c r="O41" s="86"/>
    </row>
    <row r="42" spans="1:15" ht="17.25" customHeight="1" thickBot="1" x14ac:dyDescent="0.25">
      <c r="A42" s="52" t="s">
        <v>142</v>
      </c>
      <c r="B42" s="53" t="s">
        <v>143</v>
      </c>
      <c r="C42" s="382"/>
      <c r="D42" s="383"/>
      <c r="E42" s="383"/>
      <c r="F42" s="384"/>
      <c r="G42" s="84"/>
      <c r="I42" s="263">
        <f>'Q1 Expenditures'!I42</f>
        <v>0</v>
      </c>
      <c r="J42" s="266">
        <f>'Q2 Expenditures'!J42</f>
        <v>0</v>
      </c>
      <c r="K42" s="266">
        <f>'Q3 Expenditures'!K42</f>
        <v>0</v>
      </c>
      <c r="L42" s="115"/>
      <c r="M42" s="108"/>
      <c r="N42" s="251">
        <f t="shared" si="1"/>
        <v>0</v>
      </c>
      <c r="O42" s="86"/>
    </row>
    <row r="43" spans="1:15" ht="17.25" thickBot="1" x14ac:dyDescent="0.3">
      <c r="A43" s="22" t="s">
        <v>126</v>
      </c>
      <c r="B43" s="49" t="s">
        <v>198</v>
      </c>
      <c r="C43" s="1">
        <f t="shared" si="2"/>
        <v>100</v>
      </c>
      <c r="D43" s="1">
        <f>0*F43</f>
        <v>0</v>
      </c>
      <c r="E43" s="1">
        <f t="shared" si="3"/>
        <v>400</v>
      </c>
      <c r="F43" s="9">
        <f>'PWP &amp; Amendments'!V45</f>
        <v>500</v>
      </c>
      <c r="G43" s="84"/>
      <c r="I43" s="19">
        <f>SUM(I44:I44)</f>
        <v>0</v>
      </c>
      <c r="J43" s="18">
        <f>SUM(J44:J44)</f>
        <v>0</v>
      </c>
      <c r="K43" s="18">
        <f>SUM(K44:K44)</f>
        <v>0</v>
      </c>
      <c r="L43" s="18">
        <f>SUM(L44:L44)</f>
        <v>0</v>
      </c>
      <c r="M43" s="3">
        <f>N43/O43</f>
        <v>0</v>
      </c>
      <c r="N43" s="18">
        <f t="shared" si="1"/>
        <v>0</v>
      </c>
      <c r="O43" s="135">
        <f>'PWP &amp; Amendments'!V45</f>
        <v>500</v>
      </c>
    </row>
    <row r="44" spans="1:15" ht="17.25" thickBot="1" x14ac:dyDescent="0.25">
      <c r="A44" s="47" t="s">
        <v>133</v>
      </c>
      <c r="B44" s="48" t="s">
        <v>137</v>
      </c>
      <c r="C44" s="453"/>
      <c r="D44" s="454"/>
      <c r="E44" s="454"/>
      <c r="F44" s="455"/>
      <c r="G44" s="84"/>
      <c r="I44" s="264">
        <f>'Q1 Expenditures'!I44</f>
        <v>0</v>
      </c>
      <c r="J44" s="264">
        <f>'Q2 Expenditures'!J44</f>
        <v>0</v>
      </c>
      <c r="K44" s="264">
        <f>'Q3 Expenditures'!K44</f>
        <v>0</v>
      </c>
      <c r="L44" s="123"/>
      <c r="M44" s="108"/>
      <c r="N44" s="256">
        <f t="shared" si="1"/>
        <v>0</v>
      </c>
      <c r="O44" s="86"/>
    </row>
    <row r="45" spans="1:15" ht="17.25" thickBot="1" x14ac:dyDescent="0.3">
      <c r="A45" s="22" t="s">
        <v>127</v>
      </c>
      <c r="B45" s="49" t="s">
        <v>199</v>
      </c>
      <c r="C45" s="1">
        <f t="shared" si="2"/>
        <v>484</v>
      </c>
      <c r="D45" s="1">
        <f>0*F45</f>
        <v>0</v>
      </c>
      <c r="E45" s="1">
        <f t="shared" si="3"/>
        <v>1936</v>
      </c>
      <c r="F45" s="9">
        <f>'PWP &amp; Amendments'!V47</f>
        <v>2420</v>
      </c>
      <c r="G45" s="84"/>
      <c r="I45" s="19">
        <f>SUM(I46:I47)</f>
        <v>0</v>
      </c>
      <c r="J45" s="18">
        <f>SUM(J46:J47)</f>
        <v>0</v>
      </c>
      <c r="K45" s="18">
        <f>SUM(K46:K47)</f>
        <v>0</v>
      </c>
      <c r="L45" s="18">
        <f>SUM(L46:L47)</f>
        <v>0</v>
      </c>
      <c r="M45" s="3">
        <f>N45/O45</f>
        <v>0</v>
      </c>
      <c r="N45" s="18">
        <f t="shared" si="1"/>
        <v>0</v>
      </c>
      <c r="O45" s="135">
        <f>'PWP &amp; Amendments'!V47</f>
        <v>2420</v>
      </c>
    </row>
    <row r="46" spans="1:15" ht="17.25" customHeight="1" x14ac:dyDescent="0.2">
      <c r="A46" s="31" t="s">
        <v>134</v>
      </c>
      <c r="B46" s="32" t="s">
        <v>145</v>
      </c>
      <c r="C46" s="376"/>
      <c r="D46" s="377"/>
      <c r="E46" s="377"/>
      <c r="F46" s="378"/>
      <c r="G46" s="84"/>
      <c r="I46" s="261">
        <f>'Q1 Expenditures'!I46</f>
        <v>0</v>
      </c>
      <c r="J46" s="261">
        <f>'Q2 Expenditures'!J46</f>
        <v>0</v>
      </c>
      <c r="K46" s="261">
        <f>'Q3 Expenditures'!K46</f>
        <v>0</v>
      </c>
      <c r="L46" s="115"/>
      <c r="M46" s="108"/>
      <c r="N46" s="254">
        <f t="shared" si="1"/>
        <v>0</v>
      </c>
      <c r="O46" s="86"/>
    </row>
    <row r="47" spans="1:15" ht="17.25" customHeight="1" thickBot="1" x14ac:dyDescent="0.25">
      <c r="A47" s="52" t="s">
        <v>146</v>
      </c>
      <c r="B47" s="53" t="s">
        <v>183</v>
      </c>
      <c r="C47" s="382"/>
      <c r="D47" s="383"/>
      <c r="E47" s="383"/>
      <c r="F47" s="384"/>
      <c r="G47" s="84"/>
      <c r="I47" s="266">
        <f>'Q1 Expenditures'!I47</f>
        <v>0</v>
      </c>
      <c r="J47" s="266">
        <f>'Q2 Expenditures'!J47</f>
        <v>0</v>
      </c>
      <c r="K47" s="266">
        <f>'Q3 Expenditures'!K47</f>
        <v>0</v>
      </c>
      <c r="L47" s="121"/>
      <c r="M47" s="108"/>
      <c r="N47" s="258">
        <f t="shared" si="1"/>
        <v>0</v>
      </c>
      <c r="O47" s="86"/>
    </row>
    <row r="48" spans="1:15" ht="17.25" thickBot="1" x14ac:dyDescent="0.3">
      <c r="A48" s="22" t="s">
        <v>128</v>
      </c>
      <c r="B48" s="49" t="s">
        <v>200</v>
      </c>
      <c r="C48" s="1">
        <f t="shared" si="2"/>
        <v>1100</v>
      </c>
      <c r="D48" s="1">
        <f>0*F48</f>
        <v>0</v>
      </c>
      <c r="E48" s="1">
        <f t="shared" si="3"/>
        <v>4400</v>
      </c>
      <c r="F48" s="9">
        <f>'PWP &amp; Amendments'!V50</f>
        <v>5500</v>
      </c>
      <c r="G48" s="84"/>
      <c r="I48" s="19">
        <f>SUM(I49:I51)</f>
        <v>0</v>
      </c>
      <c r="J48" s="18">
        <f>SUM(J49:J51)</f>
        <v>0</v>
      </c>
      <c r="K48" s="18">
        <f>SUM(K49:K51)</f>
        <v>0</v>
      </c>
      <c r="L48" s="18">
        <f>SUM(L49:L51)</f>
        <v>0</v>
      </c>
      <c r="M48" s="3">
        <f>N48/O48</f>
        <v>0</v>
      </c>
      <c r="N48" s="18">
        <f t="shared" si="1"/>
        <v>0</v>
      </c>
      <c r="O48" s="135">
        <f>'PWP &amp; Amendments'!V50</f>
        <v>5500</v>
      </c>
    </row>
    <row r="49" spans="1:16" ht="17.25" customHeight="1" thickBot="1" x14ac:dyDescent="0.25">
      <c r="A49" s="31" t="s">
        <v>135</v>
      </c>
      <c r="B49" s="32" t="s">
        <v>151</v>
      </c>
      <c r="C49" s="376"/>
      <c r="D49" s="377"/>
      <c r="E49" s="377"/>
      <c r="F49" s="378"/>
      <c r="G49" s="84"/>
      <c r="I49" s="261">
        <f>'Q1 Expenditures'!I49</f>
        <v>0</v>
      </c>
      <c r="J49" s="261">
        <f>'Q2 Expenditures'!J49</f>
        <v>0</v>
      </c>
      <c r="K49" s="261">
        <f>'Q3 Expenditures'!K49</f>
        <v>0</v>
      </c>
      <c r="L49" s="115"/>
      <c r="M49" s="108"/>
      <c r="N49" s="250">
        <f t="shared" si="1"/>
        <v>0</v>
      </c>
      <c r="O49" s="86"/>
    </row>
    <row r="50" spans="1:16" ht="17.25" customHeight="1" thickBot="1" x14ac:dyDescent="0.25">
      <c r="A50" s="33" t="s">
        <v>147</v>
      </c>
      <c r="B50" s="51" t="s">
        <v>149</v>
      </c>
      <c r="C50" s="379"/>
      <c r="D50" s="380"/>
      <c r="E50" s="380"/>
      <c r="F50" s="381"/>
      <c r="G50" s="84"/>
      <c r="I50" s="259">
        <f>'Q1 Expenditures'!I50</f>
        <v>0</v>
      </c>
      <c r="J50" s="262">
        <f>'Q2 Expenditures'!J50</f>
        <v>0</v>
      </c>
      <c r="K50" s="262">
        <f>'Q3 Expenditures'!K50</f>
        <v>0</v>
      </c>
      <c r="L50" s="115"/>
      <c r="M50" s="108"/>
      <c r="N50" s="257">
        <f t="shared" si="1"/>
        <v>0</v>
      </c>
      <c r="O50" s="86"/>
    </row>
    <row r="51" spans="1:16" ht="17.25" customHeight="1" thickBot="1" x14ac:dyDescent="0.25">
      <c r="A51" s="52" t="s">
        <v>148</v>
      </c>
      <c r="B51" s="53" t="s">
        <v>150</v>
      </c>
      <c r="C51" s="382"/>
      <c r="D51" s="383"/>
      <c r="E51" s="383"/>
      <c r="F51" s="384"/>
      <c r="G51" s="84"/>
      <c r="I51" s="262">
        <f>'Q1 Expenditures'!I51</f>
        <v>0</v>
      </c>
      <c r="J51" s="266">
        <f>'Q2 Expenditures'!J51</f>
        <v>0</v>
      </c>
      <c r="K51" s="266">
        <f>'Q3 Expenditures'!K51</f>
        <v>0</v>
      </c>
      <c r="L51" s="115"/>
      <c r="M51" s="108"/>
      <c r="N51" s="251">
        <f t="shared" si="1"/>
        <v>0</v>
      </c>
      <c r="O51" s="86"/>
    </row>
    <row r="52" spans="1:16" ht="17.25" thickBot="1" x14ac:dyDescent="0.3">
      <c r="A52" s="456" t="s">
        <v>121</v>
      </c>
      <c r="B52" s="457"/>
      <c r="C52" s="457"/>
      <c r="D52" s="457"/>
      <c r="E52" s="457"/>
      <c r="F52" s="458"/>
      <c r="G52" s="84"/>
      <c r="I52" s="534" t="s">
        <v>121</v>
      </c>
      <c r="J52" s="535"/>
      <c r="K52" s="535"/>
      <c r="L52" s="535"/>
      <c r="M52" s="535"/>
      <c r="N52" s="535"/>
      <c r="O52" s="536"/>
      <c r="P52" s="109"/>
    </row>
    <row r="53" spans="1:16" ht="17.25" customHeight="1" thickBot="1" x14ac:dyDescent="0.3">
      <c r="A53" s="23" t="s">
        <v>113</v>
      </c>
      <c r="B53" s="45" t="s">
        <v>116</v>
      </c>
      <c r="C53" s="1">
        <f>F53-E53</f>
        <v>6394.7999999999993</v>
      </c>
      <c r="D53" s="1">
        <f>0*F53</f>
        <v>0</v>
      </c>
      <c r="E53" s="1">
        <f>SUM(F53*0.8)</f>
        <v>25579.200000000001</v>
      </c>
      <c r="F53" s="9">
        <f>'PWP &amp; Amendments'!V55</f>
        <v>31974</v>
      </c>
      <c r="G53" s="84"/>
      <c r="I53" s="19">
        <f>SUM(I54:I54)</f>
        <v>0</v>
      </c>
      <c r="J53" s="18">
        <f>SUM(J54:J54)</f>
        <v>0</v>
      </c>
      <c r="K53" s="18">
        <f t="shared" ref="K53:L53" si="4">SUM(K54:K54)</f>
        <v>0</v>
      </c>
      <c r="L53" s="18">
        <f t="shared" si="4"/>
        <v>0</v>
      </c>
      <c r="M53" s="3">
        <f>N53/O53</f>
        <v>0</v>
      </c>
      <c r="N53" s="18">
        <f>SUM(I53:L53)</f>
        <v>0</v>
      </c>
      <c r="O53" s="135">
        <f>'PWP &amp; Amendments'!V55</f>
        <v>31974</v>
      </c>
    </row>
    <row r="54" spans="1:16" ht="17.25" customHeight="1" thickBot="1" x14ac:dyDescent="0.25">
      <c r="A54" s="110" t="s">
        <v>118</v>
      </c>
      <c r="B54" s="55" t="s">
        <v>115</v>
      </c>
      <c r="C54" s="531"/>
      <c r="D54" s="532"/>
      <c r="E54" s="532"/>
      <c r="F54" s="533"/>
      <c r="G54" s="84"/>
      <c r="I54" s="267">
        <f>'Q1 Expenditures'!I54</f>
        <v>0</v>
      </c>
      <c r="J54" s="267">
        <f>'Q2 Expenditures'!J54</f>
        <v>0</v>
      </c>
      <c r="K54" s="265">
        <f>'Q3 Expenditures'!K54</f>
        <v>0</v>
      </c>
      <c r="L54" s="138"/>
      <c r="M54" s="99"/>
      <c r="N54" s="253">
        <f>SUM(I54:L54)</f>
        <v>0</v>
      </c>
      <c r="O54" s="86"/>
    </row>
    <row r="55" spans="1:16" ht="17.25" thickBot="1" x14ac:dyDescent="0.3">
      <c r="A55" s="529" t="s">
        <v>0</v>
      </c>
      <c r="B55" s="530"/>
      <c r="C55" s="1">
        <f t="shared" ref="C55:D55" si="5">SUM(C9:C53)</f>
        <v>26593.8</v>
      </c>
      <c r="D55" s="1">
        <f t="shared" si="5"/>
        <v>0</v>
      </c>
      <c r="E55" s="1">
        <f>SUM(E9:E53)</f>
        <v>106375.2</v>
      </c>
      <c r="F55" s="9">
        <f>SUM(F9:F53)</f>
        <v>132969</v>
      </c>
      <c r="G55" s="6"/>
      <c r="H55" s="111" t="s">
        <v>21</v>
      </c>
      <c r="I55" s="14">
        <f>I9+I15+I21+I23+I26+I30+I35+I37+I39+I43+I45+I48+I53</f>
        <v>0</v>
      </c>
      <c r="J55" s="134">
        <f>J9+J15+J21+J23+J26+J30+J35+J37+J39+J43+J45+J48+J53</f>
        <v>0</v>
      </c>
      <c r="K55" s="134">
        <f>K9+K15+K21+K23+K26+K30+K35+K37+K39+K43+K45+K48+K53</f>
        <v>0</v>
      </c>
      <c r="L55" s="134">
        <f>L9+L15+L21+L23+L26+L30+L35+L37+L39+L43+L45+L48+L53</f>
        <v>0</v>
      </c>
      <c r="M55" s="3">
        <f>N55/O55</f>
        <v>0</v>
      </c>
      <c r="N55" s="78">
        <f>SUM(I55:L55)</f>
        <v>0</v>
      </c>
      <c r="O55" s="135">
        <f>'PWP &amp; Amendments'!V57</f>
        <v>132969</v>
      </c>
    </row>
    <row r="56" spans="1:16" ht="17.25" thickBot="1" x14ac:dyDescent="0.3">
      <c r="A56" s="58"/>
      <c r="B56" s="58"/>
      <c r="C56" s="112"/>
      <c r="D56" s="112"/>
      <c r="E56" s="57"/>
      <c r="F56" s="56"/>
      <c r="G56" s="56"/>
      <c r="H56" s="113" t="s">
        <v>343</v>
      </c>
      <c r="I56" s="12">
        <f>I55*0.8</f>
        <v>0</v>
      </c>
      <c r="J56" s="132">
        <f>SUM(J55*0.8)</f>
        <v>0</v>
      </c>
      <c r="K56" s="132">
        <f>SUM(K55*0.8)</f>
        <v>0</v>
      </c>
      <c r="L56" s="132">
        <f>SUM(L55*0.8)</f>
        <v>0</v>
      </c>
      <c r="M56" s="114"/>
      <c r="N56" s="132">
        <f>SUM(N55*0.8)</f>
        <v>0</v>
      </c>
      <c r="O56" s="136">
        <f t="shared" ref="O56" si="6">SUM(O55*0.8)</f>
        <v>106375.20000000001</v>
      </c>
    </row>
    <row r="57" spans="1:16" ht="16.5" x14ac:dyDescent="0.25">
      <c r="A57" s="58"/>
      <c r="B57" s="58"/>
      <c r="C57" s="112"/>
      <c r="D57" s="112"/>
      <c r="E57" s="57"/>
      <c r="F57" s="56"/>
      <c r="G57" s="56"/>
      <c r="H57" s="210" t="s">
        <v>22</v>
      </c>
      <c r="I57" s="187">
        <f>I55-I56</f>
        <v>0</v>
      </c>
      <c r="J57" s="188">
        <f>J55-J56</f>
        <v>0</v>
      </c>
      <c r="K57" s="188">
        <f>K55-K56</f>
        <v>0</v>
      </c>
      <c r="L57" s="188">
        <f>L55-L56</f>
        <v>0</v>
      </c>
      <c r="M57" s="189"/>
      <c r="N57" s="188">
        <f>N55-N56</f>
        <v>0</v>
      </c>
      <c r="O57" s="190">
        <f>O55-O56</f>
        <v>26593.799999999988</v>
      </c>
    </row>
    <row r="58" spans="1:16" ht="48" thickBot="1" x14ac:dyDescent="0.3">
      <c r="A58" s="58"/>
      <c r="B58" s="58"/>
      <c r="C58" s="112"/>
      <c r="D58" s="112"/>
      <c r="E58" s="57"/>
      <c r="F58" s="56"/>
      <c r="G58" s="56"/>
      <c r="H58" s="211" t="s">
        <v>348</v>
      </c>
      <c r="I58" s="563"/>
      <c r="J58" s="565"/>
      <c r="K58" s="564"/>
      <c r="L58" s="216">
        <f>L56</f>
        <v>0</v>
      </c>
      <c r="M58" s="205"/>
      <c r="N58" s="563"/>
      <c r="O58" s="566"/>
    </row>
    <row r="59" spans="1:16" ht="17.25" thickBot="1" x14ac:dyDescent="0.3">
      <c r="A59" s="559" t="s">
        <v>367</v>
      </c>
      <c r="B59" s="560"/>
      <c r="C59" s="246">
        <f>C55</f>
        <v>26593.8</v>
      </c>
      <c r="D59" s="247">
        <f>D55</f>
        <v>0</v>
      </c>
      <c r="E59" s="247">
        <f>E55</f>
        <v>106375.2</v>
      </c>
      <c r="F59" s="249">
        <f>F55</f>
        <v>132969</v>
      </c>
      <c r="G59" s="269"/>
      <c r="H59" s="246" t="s">
        <v>357</v>
      </c>
      <c r="I59" s="301">
        <f>I55</f>
        <v>0</v>
      </c>
      <c r="J59" s="301">
        <f>J55</f>
        <v>0</v>
      </c>
      <c r="K59" s="301">
        <f>K55</f>
        <v>0</v>
      </c>
      <c r="L59" s="301">
        <f>L55</f>
        <v>0</v>
      </c>
      <c r="M59" s="304">
        <f>N59/O59</f>
        <v>0</v>
      </c>
      <c r="N59" s="301">
        <f>N55</f>
        <v>0</v>
      </c>
      <c r="O59" s="305">
        <f>O55</f>
        <v>132969</v>
      </c>
    </row>
    <row r="60" spans="1:16" ht="16.5" x14ac:dyDescent="0.25">
      <c r="A60" s="75"/>
      <c r="B60" s="75"/>
      <c r="C60" s="174"/>
      <c r="D60" s="174"/>
      <c r="E60" s="174"/>
      <c r="F60" s="174"/>
      <c r="G60" s="174"/>
      <c r="H60" s="174"/>
      <c r="I60" s="307"/>
      <c r="J60" s="307"/>
      <c r="K60" s="307"/>
      <c r="L60" s="307"/>
      <c r="M60" s="308"/>
      <c r="N60" s="307"/>
      <c r="O60" s="307"/>
    </row>
  </sheetData>
  <sheetProtection algorithmName="SHA-512" hashValue="v8jY0j3qUXfZMKHYKG4Dj9++2nhQcPAb7EgDFall7dcmR+t0qkY6uGDmy+B69ujB6aCVXCB/bTwvaZBPPcGcgw==" saltValue="1VU3ToIJPYna8fv3uk2sHQ==" spinCount="100000" sheet="1" objects="1" scenarios="1" selectLockedCells="1"/>
  <mergeCells count="41">
    <mergeCell ref="I58:K58"/>
    <mergeCell ref="N58:O58"/>
    <mergeCell ref="A59:B59"/>
    <mergeCell ref="A55:B55"/>
    <mergeCell ref="C44:F44"/>
    <mergeCell ref="C46:F47"/>
    <mergeCell ref="C49:F51"/>
    <mergeCell ref="A52:F52"/>
    <mergeCell ref="I52:O52"/>
    <mergeCell ref="C54:F54"/>
    <mergeCell ref="C40:F42"/>
    <mergeCell ref="C24:F25"/>
    <mergeCell ref="C27:F28"/>
    <mergeCell ref="A29:F29"/>
    <mergeCell ref="I29:O29"/>
    <mergeCell ref="C31:F33"/>
    <mergeCell ref="A34:F34"/>
    <mergeCell ref="I34:O34"/>
    <mergeCell ref="C36:F36"/>
    <mergeCell ref="C38:F38"/>
    <mergeCell ref="C16:F20"/>
    <mergeCell ref="C22:F22"/>
    <mergeCell ref="A4:F4"/>
    <mergeCell ref="H5:O5"/>
    <mergeCell ref="A5:F5"/>
    <mergeCell ref="C6:F6"/>
    <mergeCell ref="I6:O6"/>
    <mergeCell ref="A6:A7"/>
    <mergeCell ref="B6:B7"/>
    <mergeCell ref="K4:L4"/>
    <mergeCell ref="A8:F8"/>
    <mergeCell ref="I8:O8"/>
    <mergeCell ref="C10:F13"/>
    <mergeCell ref="A14:F14"/>
    <mergeCell ref="I14:O14"/>
    <mergeCell ref="A1:F1"/>
    <mergeCell ref="H1:O1"/>
    <mergeCell ref="A2:F2"/>
    <mergeCell ref="H2:O2"/>
    <mergeCell ref="A3:F3"/>
    <mergeCell ref="H3:O3"/>
  </mergeCells>
  <pageMargins left="0.75" right="0.25" top="0.75" bottom="0.75" header="0.3" footer="0.3"/>
  <pageSetup scale="45"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83"/>
  <sheetViews>
    <sheetView zoomScale="90" zoomScaleNormal="90" zoomScaleSheetLayoutView="100" workbookViewId="0">
      <selection activeCell="B38" sqref="B38"/>
    </sheetView>
  </sheetViews>
  <sheetFormatPr defaultColWidth="9.140625" defaultRowHeight="12.75" x14ac:dyDescent="0.2"/>
  <cols>
    <col min="1" max="1" width="7.5703125" customWidth="1"/>
    <col min="2" max="2" width="81" customWidth="1"/>
    <col min="3" max="3" width="13.28515625" style="124" customWidth="1"/>
  </cols>
  <sheetData>
    <row r="1" spans="1:3" ht="15.75" x14ac:dyDescent="0.2">
      <c r="B1" s="166" t="str">
        <f>'PWP Narrative'!B1</f>
        <v>FY 2023 (July 1, 2022-June 30, 2023)</v>
      </c>
    </row>
    <row r="2" spans="1:3" ht="15.75" x14ac:dyDescent="0.2">
      <c r="B2" s="166" t="s">
        <v>15</v>
      </c>
    </row>
    <row r="3" spans="1:3" ht="15.75" x14ac:dyDescent="0.2">
      <c r="B3" s="166" t="s">
        <v>57</v>
      </c>
    </row>
    <row r="4" spans="1:3" ht="15.75" x14ac:dyDescent="0.2">
      <c r="B4" s="166" t="str">
        <f>'PWP Narrative'!B4</f>
        <v>Foothills RPO</v>
      </c>
    </row>
    <row r="5" spans="1:3" ht="15.75" x14ac:dyDescent="0.2">
      <c r="B5" s="168"/>
    </row>
    <row r="6" spans="1:3" ht="16.5" x14ac:dyDescent="0.25">
      <c r="A6" s="504" t="s">
        <v>2</v>
      </c>
      <c r="B6" s="504"/>
      <c r="C6" s="504"/>
    </row>
    <row r="7" spans="1:3" ht="16.5" x14ac:dyDescent="0.25">
      <c r="A7" s="502" t="s">
        <v>184</v>
      </c>
      <c r="B7" s="502"/>
      <c r="C7" s="59">
        <f>'Q4 Expenditures'!L9</f>
        <v>0</v>
      </c>
    </row>
    <row r="8" spans="1:3" x14ac:dyDescent="0.2">
      <c r="A8" s="60" t="s">
        <v>185</v>
      </c>
      <c r="B8" s="61" t="s">
        <v>25</v>
      </c>
      <c r="C8" s="125">
        <f>'Q4 Expenditures'!L10</f>
        <v>0</v>
      </c>
    </row>
    <row r="9" spans="1:3" ht="14.25" x14ac:dyDescent="0.2">
      <c r="A9" s="63"/>
      <c r="B9" s="274"/>
    </row>
    <row r="10" spans="1:3" x14ac:dyDescent="0.2">
      <c r="A10" s="65" t="s">
        <v>186</v>
      </c>
      <c r="B10" s="66" t="s">
        <v>139</v>
      </c>
      <c r="C10" s="125">
        <f>'Q4 Expenditures'!L11</f>
        <v>0</v>
      </c>
    </row>
    <row r="11" spans="1:3" ht="14.25" x14ac:dyDescent="0.2">
      <c r="B11" s="274"/>
    </row>
    <row r="12" spans="1:3" x14ac:dyDescent="0.2">
      <c r="A12" s="65" t="s">
        <v>187</v>
      </c>
      <c r="B12" s="66" t="s">
        <v>27</v>
      </c>
      <c r="C12" s="125">
        <f>'Q4 Expenditures'!L12</f>
        <v>0</v>
      </c>
    </row>
    <row r="13" spans="1:3" ht="14.25" x14ac:dyDescent="0.2">
      <c r="B13" s="274"/>
    </row>
    <row r="14" spans="1:3" x14ac:dyDescent="0.2">
      <c r="A14" s="65" t="s">
        <v>188</v>
      </c>
      <c r="B14" s="67" t="s">
        <v>14</v>
      </c>
      <c r="C14" s="125">
        <f>'Q4 Expenditures'!L13</f>
        <v>0</v>
      </c>
    </row>
    <row r="15" spans="1:3" ht="14.25" x14ac:dyDescent="0.2">
      <c r="B15" s="274"/>
    </row>
    <row r="16" spans="1:3" ht="16.5" x14ac:dyDescent="0.25">
      <c r="A16" s="504" t="s">
        <v>4</v>
      </c>
      <c r="B16" s="504"/>
      <c r="C16" s="504"/>
    </row>
    <row r="17" spans="1:3" ht="16.5" x14ac:dyDescent="0.25">
      <c r="A17" s="502" t="s">
        <v>189</v>
      </c>
      <c r="B17" s="502"/>
      <c r="C17" s="59">
        <f>'Q4 Expenditures'!L15</f>
        <v>0</v>
      </c>
    </row>
    <row r="18" spans="1:3" x14ac:dyDescent="0.2">
      <c r="A18" s="65" t="s">
        <v>207</v>
      </c>
      <c r="B18" s="69" t="s">
        <v>6</v>
      </c>
      <c r="C18" s="125">
        <f>'Q4 Expenditures'!L16</f>
        <v>0</v>
      </c>
    </row>
    <row r="19" spans="1:3" ht="14.25" x14ac:dyDescent="0.2">
      <c r="B19" s="277"/>
    </row>
    <row r="20" spans="1:3" x14ac:dyDescent="0.2">
      <c r="A20" s="65" t="s">
        <v>208</v>
      </c>
      <c r="B20" s="69" t="s">
        <v>7</v>
      </c>
      <c r="C20" s="125">
        <f>'Q4 Expenditures'!L17</f>
        <v>0</v>
      </c>
    </row>
    <row r="21" spans="1:3" ht="14.25" x14ac:dyDescent="0.2">
      <c r="A21" s="139"/>
      <c r="B21" s="276"/>
    </row>
    <row r="22" spans="1:3" x14ac:dyDescent="0.2">
      <c r="A22" s="65" t="s">
        <v>209</v>
      </c>
      <c r="B22" s="69" t="s">
        <v>8</v>
      </c>
      <c r="C22" s="125">
        <f>'Q4 Expenditures'!L18</f>
        <v>0</v>
      </c>
    </row>
    <row r="23" spans="1:3" ht="14.25" x14ac:dyDescent="0.2">
      <c r="A23" s="139"/>
      <c r="B23" s="276"/>
    </row>
    <row r="24" spans="1:3" x14ac:dyDescent="0.2">
      <c r="A24" s="65" t="s">
        <v>210</v>
      </c>
      <c r="B24" s="69" t="s">
        <v>9</v>
      </c>
      <c r="C24" s="125">
        <f>'Q4 Expenditures'!L19</f>
        <v>0</v>
      </c>
    </row>
    <row r="25" spans="1:3" ht="14.25" x14ac:dyDescent="0.2">
      <c r="B25" s="277"/>
    </row>
    <row r="26" spans="1:3" x14ac:dyDescent="0.2">
      <c r="A26" s="60" t="s">
        <v>211</v>
      </c>
      <c r="B26" s="71" t="s">
        <v>10</v>
      </c>
      <c r="C26" s="125">
        <f>'Q4 Expenditures'!L20</f>
        <v>0</v>
      </c>
    </row>
    <row r="27" spans="1:3" ht="14.25" x14ac:dyDescent="0.2">
      <c r="B27" s="276"/>
    </row>
    <row r="28" spans="1:3" ht="16.5" x14ac:dyDescent="0.25">
      <c r="A28" s="502" t="s">
        <v>191</v>
      </c>
      <c r="B28" s="502"/>
      <c r="C28" s="59">
        <f>'Q4 Expenditures'!L21</f>
        <v>0</v>
      </c>
    </row>
    <row r="29" spans="1:3" x14ac:dyDescent="0.2">
      <c r="A29" s="65" t="s">
        <v>212</v>
      </c>
      <c r="B29" s="69" t="s">
        <v>59</v>
      </c>
      <c r="C29" s="125">
        <f>'Q4 Expenditures'!L22</f>
        <v>0</v>
      </c>
    </row>
    <row r="30" spans="1:3" ht="14.25" x14ac:dyDescent="0.2">
      <c r="B30" s="277"/>
    </row>
    <row r="31" spans="1:3" ht="16.5" x14ac:dyDescent="0.25">
      <c r="A31" s="502" t="s">
        <v>192</v>
      </c>
      <c r="B31" s="502"/>
      <c r="C31" s="59">
        <f>'Q4 Expenditures'!L23</f>
        <v>0</v>
      </c>
    </row>
    <row r="32" spans="1:3" x14ac:dyDescent="0.2">
      <c r="A32" s="65" t="s">
        <v>213</v>
      </c>
      <c r="B32" s="69" t="s">
        <v>11</v>
      </c>
      <c r="C32" s="125">
        <f>'Q4 Expenditures'!L24</f>
        <v>0</v>
      </c>
    </row>
    <row r="33" spans="1:11" ht="14.25" x14ac:dyDescent="0.2">
      <c r="B33" s="278"/>
    </row>
    <row r="34" spans="1:11" x14ac:dyDescent="0.2">
      <c r="A34" s="65" t="s">
        <v>214</v>
      </c>
      <c r="B34" s="69" t="s">
        <v>32</v>
      </c>
      <c r="C34" s="125">
        <f>'Q4 Expenditures'!L25</f>
        <v>0</v>
      </c>
    </row>
    <row r="35" spans="1:11" ht="14.25" x14ac:dyDescent="0.2">
      <c r="B35" s="276"/>
    </row>
    <row r="36" spans="1:11" ht="16.5" x14ac:dyDescent="0.25">
      <c r="A36" s="502" t="s">
        <v>193</v>
      </c>
      <c r="B36" s="502"/>
      <c r="C36" s="59">
        <f>'Q4 Expenditures'!L26</f>
        <v>0</v>
      </c>
    </row>
    <row r="37" spans="1:11" x14ac:dyDescent="0.2">
      <c r="A37" s="72" t="s">
        <v>215</v>
      </c>
      <c r="B37" s="73" t="s">
        <v>29</v>
      </c>
      <c r="C37" s="125">
        <f>'Q4 Expenditures'!L27</f>
        <v>0</v>
      </c>
    </row>
    <row r="38" spans="1:11" ht="14.25" x14ac:dyDescent="0.2">
      <c r="B38" s="277"/>
    </row>
    <row r="39" spans="1:11" x14ac:dyDescent="0.2">
      <c r="A39" s="65" t="s">
        <v>216</v>
      </c>
      <c r="B39" s="69" t="s">
        <v>181</v>
      </c>
      <c r="C39" s="125">
        <f>'Q4 Expenditures'!L28</f>
        <v>0</v>
      </c>
    </row>
    <row r="40" spans="1:11" ht="14.25" x14ac:dyDescent="0.2">
      <c r="B40" s="277"/>
    </row>
    <row r="41" spans="1:11" ht="16.5" x14ac:dyDescent="0.25">
      <c r="A41" s="504" t="s">
        <v>13</v>
      </c>
      <c r="B41" s="504"/>
      <c r="C41" s="504"/>
      <c r="K41" s="74"/>
    </row>
    <row r="42" spans="1:11" ht="16.5" x14ac:dyDescent="0.25">
      <c r="A42" s="502" t="s">
        <v>194</v>
      </c>
      <c r="B42" s="502"/>
      <c r="C42" s="59">
        <f>'Q4 Expenditures'!L30</f>
        <v>0</v>
      </c>
    </row>
    <row r="43" spans="1:11" x14ac:dyDescent="0.2">
      <c r="A43" s="60" t="s">
        <v>217</v>
      </c>
      <c r="B43" s="71" t="s">
        <v>28</v>
      </c>
      <c r="C43" s="125">
        <f>'Q4 Expenditures'!L31</f>
        <v>0</v>
      </c>
    </row>
    <row r="44" spans="1:11" ht="14.25" x14ac:dyDescent="0.2">
      <c r="B44" s="277"/>
    </row>
    <row r="45" spans="1:11" x14ac:dyDescent="0.2">
      <c r="A45" s="60" t="s">
        <v>218</v>
      </c>
      <c r="B45" s="71" t="s">
        <v>182</v>
      </c>
      <c r="C45" s="125">
        <f>'Q4 Expenditures'!L32</f>
        <v>0</v>
      </c>
    </row>
    <row r="46" spans="1:11" ht="14.25" x14ac:dyDescent="0.2">
      <c r="B46" s="277"/>
    </row>
    <row r="47" spans="1:11" x14ac:dyDescent="0.2">
      <c r="A47" s="60" t="s">
        <v>219</v>
      </c>
      <c r="B47" s="71" t="s">
        <v>119</v>
      </c>
      <c r="C47" s="125">
        <f>'Q4 Expenditures'!L33</f>
        <v>0</v>
      </c>
    </row>
    <row r="48" spans="1:11" ht="14.25" x14ac:dyDescent="0.2">
      <c r="B48" s="278"/>
    </row>
    <row r="49" spans="1:3" ht="16.5" x14ac:dyDescent="0.25">
      <c r="A49" s="501" t="s">
        <v>120</v>
      </c>
      <c r="B49" s="501"/>
      <c r="C49" s="501"/>
    </row>
    <row r="50" spans="1:3" ht="16.5" x14ac:dyDescent="0.25">
      <c r="A50" s="500" t="s">
        <v>206</v>
      </c>
      <c r="B50" s="500"/>
      <c r="C50" s="59">
        <f>'Q4 Expenditures'!L35</f>
        <v>0</v>
      </c>
    </row>
    <row r="51" spans="1:3" x14ac:dyDescent="0.2">
      <c r="A51" s="60" t="s">
        <v>220</v>
      </c>
      <c r="B51" s="71" t="s">
        <v>138</v>
      </c>
      <c r="C51" s="125">
        <f>'Q4 Expenditures'!L36</f>
        <v>0</v>
      </c>
    </row>
    <row r="52" spans="1:3" ht="14.25" x14ac:dyDescent="0.2">
      <c r="B52" s="276"/>
    </row>
    <row r="53" spans="1:3" ht="16.5" x14ac:dyDescent="0.25">
      <c r="A53" s="500" t="s">
        <v>205</v>
      </c>
      <c r="B53" s="500"/>
      <c r="C53" s="59">
        <f>'Q4 Expenditures'!L37</f>
        <v>0</v>
      </c>
    </row>
    <row r="54" spans="1:3" x14ac:dyDescent="0.2">
      <c r="A54" s="60" t="s">
        <v>170</v>
      </c>
      <c r="B54" s="71" t="s">
        <v>136</v>
      </c>
      <c r="C54" s="125">
        <f>'Q4 Expenditures'!L38</f>
        <v>0</v>
      </c>
    </row>
    <row r="55" spans="1:3" ht="14.25" x14ac:dyDescent="0.2">
      <c r="B55" s="276"/>
    </row>
    <row r="56" spans="1:3" ht="16.5" x14ac:dyDescent="0.25">
      <c r="A56" s="500" t="s">
        <v>204</v>
      </c>
      <c r="B56" s="500"/>
      <c r="C56" s="59">
        <f>'Q4 Expenditures'!L39</f>
        <v>0</v>
      </c>
    </row>
    <row r="57" spans="1:3" x14ac:dyDescent="0.2">
      <c r="A57" s="60" t="s">
        <v>221</v>
      </c>
      <c r="B57" s="71" t="s">
        <v>144</v>
      </c>
      <c r="C57" s="125">
        <f>'Q4 Expenditures'!L40</f>
        <v>0</v>
      </c>
    </row>
    <row r="58" spans="1:3" ht="16.5" x14ac:dyDescent="0.25">
      <c r="A58" s="75"/>
      <c r="B58" s="276"/>
    </row>
    <row r="59" spans="1:3" x14ac:dyDescent="0.2">
      <c r="A59" s="60" t="s">
        <v>222</v>
      </c>
      <c r="B59" s="71" t="s">
        <v>141</v>
      </c>
      <c r="C59" s="125">
        <f>'Q4 Expenditures'!L41</f>
        <v>0</v>
      </c>
    </row>
    <row r="60" spans="1:3" ht="16.5" x14ac:dyDescent="0.25">
      <c r="A60" s="75"/>
      <c r="B60" s="276"/>
    </row>
    <row r="61" spans="1:3" x14ac:dyDescent="0.2">
      <c r="A61" s="60" t="s">
        <v>223</v>
      </c>
      <c r="B61" s="71" t="s">
        <v>143</v>
      </c>
      <c r="C61" s="125">
        <f>'Q4 Expenditures'!L42</f>
        <v>0</v>
      </c>
    </row>
    <row r="62" spans="1:3" ht="16.5" x14ac:dyDescent="0.25">
      <c r="A62" s="75"/>
      <c r="B62" s="276"/>
    </row>
    <row r="63" spans="1:3" ht="16.5" x14ac:dyDescent="0.25">
      <c r="A63" s="500" t="s">
        <v>203</v>
      </c>
      <c r="B63" s="500"/>
      <c r="C63" s="59">
        <f>'Q4 Expenditures'!L43</f>
        <v>0</v>
      </c>
    </row>
    <row r="64" spans="1:3" x14ac:dyDescent="0.2">
      <c r="A64" s="60" t="s">
        <v>224</v>
      </c>
      <c r="B64" s="71" t="s">
        <v>137</v>
      </c>
      <c r="C64" s="125">
        <f>'Q4 Expenditures'!L44</f>
        <v>0</v>
      </c>
    </row>
    <row r="65" spans="1:3" ht="16.5" x14ac:dyDescent="0.25">
      <c r="A65" s="75"/>
      <c r="B65" s="276"/>
    </row>
    <row r="66" spans="1:3" ht="16.5" x14ac:dyDescent="0.25">
      <c r="A66" s="500" t="s">
        <v>202</v>
      </c>
      <c r="B66" s="500"/>
      <c r="C66" s="59">
        <f>'Q4 Expenditures'!L45</f>
        <v>0</v>
      </c>
    </row>
    <row r="67" spans="1:3" x14ac:dyDescent="0.2">
      <c r="A67" s="60" t="s">
        <v>225</v>
      </c>
      <c r="B67" s="71" t="s">
        <v>145</v>
      </c>
      <c r="C67" s="125">
        <f>'Q4 Expenditures'!L46</f>
        <v>0</v>
      </c>
    </row>
    <row r="68" spans="1:3" ht="16.5" x14ac:dyDescent="0.25">
      <c r="A68" s="75"/>
      <c r="B68" s="285"/>
    </row>
    <row r="69" spans="1:3" x14ac:dyDescent="0.2">
      <c r="A69" s="60" t="s">
        <v>226</v>
      </c>
      <c r="B69" s="71" t="s">
        <v>183</v>
      </c>
      <c r="C69" s="125">
        <f>'Q4 Expenditures'!L47</f>
        <v>0</v>
      </c>
    </row>
    <row r="70" spans="1:3" ht="16.5" x14ac:dyDescent="0.25">
      <c r="A70" s="75"/>
      <c r="B70" s="281"/>
    </row>
    <row r="71" spans="1:3" ht="16.5" x14ac:dyDescent="0.25">
      <c r="A71" s="500" t="s">
        <v>201</v>
      </c>
      <c r="B71" s="500"/>
      <c r="C71" s="59">
        <f>'Q4 Expenditures'!L48</f>
        <v>0</v>
      </c>
    </row>
    <row r="72" spans="1:3" x14ac:dyDescent="0.2">
      <c r="A72" s="60" t="s">
        <v>227</v>
      </c>
      <c r="B72" s="71" t="s">
        <v>151</v>
      </c>
      <c r="C72" s="125">
        <f>'Q4 Expenditures'!L49</f>
        <v>0</v>
      </c>
    </row>
    <row r="73" spans="1:3" ht="16.5" x14ac:dyDescent="0.25">
      <c r="A73" s="75"/>
      <c r="B73" s="276"/>
    </row>
    <row r="74" spans="1:3" x14ac:dyDescent="0.2">
      <c r="A74" s="60" t="s">
        <v>228</v>
      </c>
      <c r="B74" s="71" t="s">
        <v>149</v>
      </c>
      <c r="C74" s="125">
        <f>'Q4 Expenditures'!L50</f>
        <v>0</v>
      </c>
    </row>
    <row r="75" spans="1:3" ht="16.5" x14ac:dyDescent="0.25">
      <c r="A75" s="75"/>
      <c r="B75" s="276"/>
    </row>
    <row r="76" spans="1:3" x14ac:dyDescent="0.2">
      <c r="A76" s="60" t="s">
        <v>229</v>
      </c>
      <c r="B76" s="71" t="s">
        <v>150</v>
      </c>
      <c r="C76" s="125">
        <f>'Q4 Expenditures'!L51</f>
        <v>0</v>
      </c>
    </row>
    <row r="77" spans="1:3" ht="16.5" x14ac:dyDescent="0.25">
      <c r="A77" s="75"/>
      <c r="B77" s="276"/>
    </row>
    <row r="78" spans="1:3" ht="16.5" x14ac:dyDescent="0.25">
      <c r="A78" s="501" t="s">
        <v>121</v>
      </c>
      <c r="B78" s="501"/>
      <c r="C78" s="501"/>
    </row>
    <row r="79" spans="1:3" ht="16.5" x14ac:dyDescent="0.25">
      <c r="A79" s="502" t="s">
        <v>363</v>
      </c>
      <c r="B79" s="502"/>
      <c r="C79" s="59">
        <f>'Q4 Expenditures'!L53</f>
        <v>0</v>
      </c>
    </row>
    <row r="80" spans="1:3" x14ac:dyDescent="0.2">
      <c r="A80" s="65" t="s">
        <v>230</v>
      </c>
      <c r="B80" s="69" t="s">
        <v>115</v>
      </c>
      <c r="C80" s="125">
        <f>'Q4 Expenditures'!L54</f>
        <v>0</v>
      </c>
    </row>
    <row r="81" spans="1:3" ht="14.25" x14ac:dyDescent="0.2">
      <c r="A81" s="70"/>
      <c r="B81" s="276"/>
    </row>
    <row r="82" spans="1:3" ht="16.5" x14ac:dyDescent="0.25">
      <c r="A82" s="503" t="s">
        <v>367</v>
      </c>
      <c r="B82" s="503"/>
      <c r="C82" s="127">
        <f>'Q4 Expenditures'!L55</f>
        <v>0</v>
      </c>
    </row>
    <row r="83" spans="1:3" ht="16.5" x14ac:dyDescent="0.25">
      <c r="A83" s="75"/>
      <c r="B83" s="75"/>
      <c r="C83" s="303"/>
    </row>
  </sheetData>
  <sheetProtection algorithmName="SHA-512" hashValue="5bYY8JH45nVqXNJWAukRiK3RoKh1pZBpkWL/ubBW+cAobcOULpMB0geMKrqGPUBkYYKwcEYiO8iy4zPpjp06lQ==" saltValue="3sutP+8uF9AssJieKI8VxA==" spinCount="100000" sheet="1" objects="1" scenarios="1" selectLockedCells="1"/>
  <mergeCells count="19">
    <mergeCell ref="A82:B82"/>
    <mergeCell ref="A56:B56"/>
    <mergeCell ref="A63:B63"/>
    <mergeCell ref="A66:B66"/>
    <mergeCell ref="A71:B71"/>
    <mergeCell ref="A78:C78"/>
    <mergeCell ref="A79:B79"/>
    <mergeCell ref="A53:B53"/>
    <mergeCell ref="A6:C6"/>
    <mergeCell ref="A7:B7"/>
    <mergeCell ref="A16:C16"/>
    <mergeCell ref="A17:B17"/>
    <mergeCell ref="A28:B28"/>
    <mergeCell ref="A31:B31"/>
    <mergeCell ref="A36:B36"/>
    <mergeCell ref="A41:C41"/>
    <mergeCell ref="A42:B42"/>
    <mergeCell ref="A49:C49"/>
    <mergeCell ref="A50:B50"/>
  </mergeCells>
  <pageMargins left="0.25" right="0.25" top="0.5" bottom="0.5" header="0.3" footer="0.3"/>
  <pageSetup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3"/>
  <sheetViews>
    <sheetView topLeftCell="A9" zoomScale="90" zoomScaleNormal="90" workbookViewId="0">
      <selection activeCell="B9" sqref="B9"/>
    </sheetView>
  </sheetViews>
  <sheetFormatPr defaultColWidth="9.140625" defaultRowHeight="12.75" x14ac:dyDescent="0.2"/>
  <cols>
    <col min="1" max="1" width="7.5703125" customWidth="1"/>
    <col min="2" max="2" width="81" customWidth="1"/>
    <col min="3" max="3" width="13.28515625" customWidth="1"/>
  </cols>
  <sheetData>
    <row r="1" spans="1:3" ht="15.75" x14ac:dyDescent="0.2">
      <c r="B1" s="166" t="str">
        <f>'PWP Narrative'!B1</f>
        <v>FY 2023 (July 1, 2022-June 30, 2023)</v>
      </c>
    </row>
    <row r="2" spans="1:3" ht="15.75" x14ac:dyDescent="0.2">
      <c r="B2" s="166" t="s">
        <v>15</v>
      </c>
    </row>
    <row r="3" spans="1:3" ht="15.75" x14ac:dyDescent="0.2">
      <c r="B3" s="166" t="s">
        <v>233</v>
      </c>
    </row>
    <row r="4" spans="1:3" ht="15.75" x14ac:dyDescent="0.2">
      <c r="B4" s="166" t="str">
        <f>'PWP Narrative'!B4</f>
        <v>Foothills RPO</v>
      </c>
    </row>
    <row r="5" spans="1:3" ht="15.75" x14ac:dyDescent="0.2">
      <c r="B5" s="168"/>
    </row>
    <row r="6" spans="1:3" ht="16.5" x14ac:dyDescent="0.25">
      <c r="A6" s="504" t="s">
        <v>2</v>
      </c>
      <c r="B6" s="504"/>
      <c r="C6" s="504"/>
    </row>
    <row r="7" spans="1:3" ht="16.5" x14ac:dyDescent="0.25">
      <c r="A7" s="502" t="s">
        <v>184</v>
      </c>
      <c r="B7" s="502"/>
      <c r="C7" s="59">
        <f>'Q4 Expenditures'!N9</f>
        <v>0</v>
      </c>
    </row>
    <row r="8" spans="1:3" x14ac:dyDescent="0.2">
      <c r="A8" s="60" t="s">
        <v>185</v>
      </c>
      <c r="B8" s="61" t="s">
        <v>25</v>
      </c>
      <c r="C8" s="125">
        <f>'Q4 Expenditures'!N10</f>
        <v>0</v>
      </c>
    </row>
    <row r="9" spans="1:3" ht="14.25" x14ac:dyDescent="0.2">
      <c r="A9" s="63"/>
      <c r="B9" s="274"/>
      <c r="C9" s="64"/>
    </row>
    <row r="10" spans="1:3" x14ac:dyDescent="0.2">
      <c r="A10" s="65" t="s">
        <v>186</v>
      </c>
      <c r="B10" s="66" t="s">
        <v>139</v>
      </c>
      <c r="C10" s="125">
        <f>'Q4 Expenditures'!N11</f>
        <v>0</v>
      </c>
    </row>
    <row r="11" spans="1:3" ht="14.25" x14ac:dyDescent="0.2">
      <c r="B11" s="275"/>
      <c r="C11" s="64"/>
    </row>
    <row r="12" spans="1:3" x14ac:dyDescent="0.2">
      <c r="A12" s="65" t="s">
        <v>187</v>
      </c>
      <c r="B12" s="66" t="s">
        <v>27</v>
      </c>
      <c r="C12" s="125">
        <f>'Q4 Expenditures'!N12</f>
        <v>0</v>
      </c>
    </row>
    <row r="13" spans="1:3" ht="14.25" x14ac:dyDescent="0.2">
      <c r="B13" s="274"/>
      <c r="C13" s="64"/>
    </row>
    <row r="14" spans="1:3" x14ac:dyDescent="0.2">
      <c r="A14" s="65" t="s">
        <v>188</v>
      </c>
      <c r="B14" s="67" t="s">
        <v>14</v>
      </c>
      <c r="C14" s="125">
        <f>'Q4 Expenditures'!N13</f>
        <v>0</v>
      </c>
    </row>
    <row r="15" spans="1:3" ht="14.25" x14ac:dyDescent="0.2">
      <c r="B15" s="274"/>
      <c r="C15" s="64"/>
    </row>
    <row r="16" spans="1:3" ht="16.5" x14ac:dyDescent="0.25">
      <c r="A16" s="504" t="s">
        <v>4</v>
      </c>
      <c r="B16" s="504"/>
      <c r="C16" s="504"/>
    </row>
    <row r="17" spans="1:3" ht="16.5" x14ac:dyDescent="0.25">
      <c r="A17" s="502" t="s">
        <v>189</v>
      </c>
      <c r="B17" s="502"/>
      <c r="C17" s="59">
        <f>'Q4 Expenditures'!N15</f>
        <v>0</v>
      </c>
    </row>
    <row r="18" spans="1:3" x14ac:dyDescent="0.2">
      <c r="A18" s="65" t="s">
        <v>207</v>
      </c>
      <c r="B18" s="69" t="s">
        <v>6</v>
      </c>
      <c r="C18" s="125">
        <f>'Q4 Expenditures'!N16</f>
        <v>0</v>
      </c>
    </row>
    <row r="19" spans="1:3" ht="14.25" x14ac:dyDescent="0.2">
      <c r="B19" s="274"/>
      <c r="C19" s="64"/>
    </row>
    <row r="20" spans="1:3" x14ac:dyDescent="0.2">
      <c r="A20" s="65" t="s">
        <v>208</v>
      </c>
      <c r="B20" s="69" t="s">
        <v>7</v>
      </c>
      <c r="C20" s="125">
        <f>'Q4 Expenditures'!N17</f>
        <v>0</v>
      </c>
    </row>
    <row r="21" spans="1:3" ht="14.25" x14ac:dyDescent="0.2">
      <c r="A21" s="70"/>
      <c r="B21" s="277"/>
      <c r="C21" s="64"/>
    </row>
    <row r="22" spans="1:3" x14ac:dyDescent="0.2">
      <c r="A22" s="65" t="s">
        <v>209</v>
      </c>
      <c r="B22" s="69" t="s">
        <v>8</v>
      </c>
      <c r="C22" s="125">
        <f>'Q4 Expenditures'!N18</f>
        <v>0</v>
      </c>
    </row>
    <row r="23" spans="1:3" ht="14.25" x14ac:dyDescent="0.2">
      <c r="A23" s="70"/>
      <c r="B23" s="277"/>
      <c r="C23" s="64"/>
    </row>
    <row r="24" spans="1:3" x14ac:dyDescent="0.2">
      <c r="A24" s="65" t="s">
        <v>210</v>
      </c>
      <c r="B24" s="69" t="s">
        <v>9</v>
      </c>
      <c r="C24" s="125">
        <f>'Q4 Expenditures'!N19</f>
        <v>0</v>
      </c>
    </row>
    <row r="25" spans="1:3" ht="14.25" x14ac:dyDescent="0.2">
      <c r="B25" s="274"/>
      <c r="C25" s="64"/>
    </row>
    <row r="26" spans="1:3" x14ac:dyDescent="0.2">
      <c r="A26" s="60" t="s">
        <v>211</v>
      </c>
      <c r="B26" s="71" t="s">
        <v>10</v>
      </c>
      <c r="C26" s="125">
        <f>'Q4 Expenditures'!N20</f>
        <v>0</v>
      </c>
    </row>
    <row r="27" spans="1:3" ht="14.25" x14ac:dyDescent="0.2">
      <c r="B27" s="274"/>
      <c r="C27" s="64"/>
    </row>
    <row r="28" spans="1:3" ht="16.5" x14ac:dyDescent="0.25">
      <c r="A28" s="502" t="s">
        <v>191</v>
      </c>
      <c r="B28" s="502"/>
      <c r="C28" s="59">
        <f>'Q4 Expenditures'!N21</f>
        <v>0</v>
      </c>
    </row>
    <row r="29" spans="1:3" x14ac:dyDescent="0.2">
      <c r="A29" s="65" t="s">
        <v>212</v>
      </c>
      <c r="B29" s="69" t="s">
        <v>59</v>
      </c>
      <c r="C29" s="125">
        <f>'Q4 Expenditures'!N22</f>
        <v>0</v>
      </c>
    </row>
    <row r="30" spans="1:3" ht="14.25" x14ac:dyDescent="0.2">
      <c r="B30" s="274"/>
      <c r="C30" s="64"/>
    </row>
    <row r="31" spans="1:3" ht="16.5" x14ac:dyDescent="0.25">
      <c r="A31" s="502" t="s">
        <v>192</v>
      </c>
      <c r="B31" s="502"/>
      <c r="C31" s="59">
        <f>'Q4 Expenditures'!N23</f>
        <v>0</v>
      </c>
    </row>
    <row r="32" spans="1:3" x14ac:dyDescent="0.2">
      <c r="A32" s="65" t="s">
        <v>213</v>
      </c>
      <c r="B32" s="69" t="s">
        <v>11</v>
      </c>
      <c r="C32" s="125">
        <f>'Q4 Expenditures'!N24</f>
        <v>0</v>
      </c>
    </row>
    <row r="33" spans="1:11" ht="14.25" x14ac:dyDescent="0.2">
      <c r="B33" s="279"/>
      <c r="C33" s="64"/>
    </row>
    <row r="34" spans="1:11" x14ac:dyDescent="0.2">
      <c r="A34" s="65" t="s">
        <v>214</v>
      </c>
      <c r="B34" s="69" t="s">
        <v>32</v>
      </c>
      <c r="C34" s="125">
        <f>'Q4 Expenditures'!N25</f>
        <v>0</v>
      </c>
    </row>
    <row r="35" spans="1:11" ht="14.25" x14ac:dyDescent="0.2">
      <c r="B35" s="274"/>
      <c r="C35" s="64"/>
    </row>
    <row r="36" spans="1:11" ht="16.5" x14ac:dyDescent="0.25">
      <c r="A36" s="502" t="s">
        <v>193</v>
      </c>
      <c r="B36" s="502"/>
      <c r="C36" s="59">
        <f>'Q4 Expenditures'!N26</f>
        <v>0</v>
      </c>
    </row>
    <row r="37" spans="1:11" x14ac:dyDescent="0.2">
      <c r="A37" s="72" t="s">
        <v>215</v>
      </c>
      <c r="B37" s="73" t="s">
        <v>29</v>
      </c>
      <c r="C37" s="125">
        <f>'Q4 Expenditures'!N27</f>
        <v>0</v>
      </c>
    </row>
    <row r="38" spans="1:11" ht="14.25" x14ac:dyDescent="0.2">
      <c r="B38" s="274"/>
      <c r="C38" s="64"/>
    </row>
    <row r="39" spans="1:11" x14ac:dyDescent="0.2">
      <c r="A39" s="65" t="s">
        <v>216</v>
      </c>
      <c r="B39" s="69" t="s">
        <v>181</v>
      </c>
      <c r="C39" s="125">
        <f>'Q4 Expenditures'!N28</f>
        <v>0</v>
      </c>
    </row>
    <row r="40" spans="1:11" ht="14.25" x14ac:dyDescent="0.2">
      <c r="B40" s="277"/>
      <c r="C40" s="64"/>
    </row>
    <row r="41" spans="1:11" ht="16.5" x14ac:dyDescent="0.25">
      <c r="A41" s="504" t="s">
        <v>13</v>
      </c>
      <c r="B41" s="504"/>
      <c r="C41" s="504"/>
      <c r="K41" s="74"/>
    </row>
    <row r="42" spans="1:11" ht="16.5" x14ac:dyDescent="0.25">
      <c r="A42" s="502" t="s">
        <v>194</v>
      </c>
      <c r="B42" s="502"/>
      <c r="C42" s="59">
        <f>'Q4 Expenditures'!N30</f>
        <v>0</v>
      </c>
    </row>
    <row r="43" spans="1:11" x14ac:dyDescent="0.2">
      <c r="A43" s="60" t="s">
        <v>217</v>
      </c>
      <c r="B43" s="71" t="s">
        <v>28</v>
      </c>
      <c r="C43" s="125">
        <f>'Q4 Expenditures'!N31</f>
        <v>0</v>
      </c>
    </row>
    <row r="44" spans="1:11" ht="14.25" x14ac:dyDescent="0.2">
      <c r="B44" s="274"/>
      <c r="C44" s="64"/>
    </row>
    <row r="45" spans="1:11" x14ac:dyDescent="0.2">
      <c r="A45" s="60" t="s">
        <v>218</v>
      </c>
      <c r="B45" s="71" t="s">
        <v>182</v>
      </c>
      <c r="C45" s="125">
        <f>'Q4 Expenditures'!N32</f>
        <v>0</v>
      </c>
    </row>
    <row r="46" spans="1:11" ht="14.25" x14ac:dyDescent="0.2">
      <c r="B46" s="274"/>
      <c r="C46" s="64"/>
    </row>
    <row r="47" spans="1:11" x14ac:dyDescent="0.2">
      <c r="A47" s="60" t="s">
        <v>219</v>
      </c>
      <c r="B47" s="71" t="s">
        <v>119</v>
      </c>
      <c r="C47" s="125">
        <f>'Q4 Expenditures'!N33</f>
        <v>0</v>
      </c>
    </row>
    <row r="48" spans="1:11" ht="14.25" x14ac:dyDescent="0.2">
      <c r="B48" s="286"/>
      <c r="C48" s="64"/>
    </row>
    <row r="49" spans="1:3" ht="16.5" x14ac:dyDescent="0.25">
      <c r="A49" s="501" t="s">
        <v>120</v>
      </c>
      <c r="B49" s="501"/>
      <c r="C49" s="501"/>
    </row>
    <row r="50" spans="1:3" ht="16.5" x14ac:dyDescent="0.25">
      <c r="A50" s="500" t="s">
        <v>206</v>
      </c>
      <c r="B50" s="500"/>
      <c r="C50" s="59">
        <f>'Q4 Expenditures'!N35</f>
        <v>0</v>
      </c>
    </row>
    <row r="51" spans="1:3" x14ac:dyDescent="0.2">
      <c r="A51" s="60" t="s">
        <v>220</v>
      </c>
      <c r="B51" s="71" t="s">
        <v>138</v>
      </c>
      <c r="C51" s="125">
        <f>'Q4 Expenditures'!N36</f>
        <v>0</v>
      </c>
    </row>
    <row r="52" spans="1:3" ht="14.25" x14ac:dyDescent="0.2">
      <c r="B52" s="276"/>
      <c r="C52" s="64"/>
    </row>
    <row r="53" spans="1:3" ht="16.5" x14ac:dyDescent="0.25">
      <c r="A53" s="500" t="s">
        <v>205</v>
      </c>
      <c r="B53" s="500"/>
      <c r="C53" s="59">
        <f>'Q4 Expenditures'!N37</f>
        <v>0</v>
      </c>
    </row>
    <row r="54" spans="1:3" x14ac:dyDescent="0.2">
      <c r="A54" s="60" t="s">
        <v>170</v>
      </c>
      <c r="B54" s="71" t="s">
        <v>136</v>
      </c>
      <c r="C54" s="125">
        <f>'Q4 Expenditures'!N38</f>
        <v>0</v>
      </c>
    </row>
    <row r="55" spans="1:3" ht="14.25" x14ac:dyDescent="0.2">
      <c r="B55" s="274"/>
      <c r="C55" s="64"/>
    </row>
    <row r="56" spans="1:3" ht="16.5" x14ac:dyDescent="0.25">
      <c r="A56" s="500" t="s">
        <v>204</v>
      </c>
      <c r="B56" s="500"/>
      <c r="C56" s="59">
        <f>'Q4 Expenditures'!N39</f>
        <v>0</v>
      </c>
    </row>
    <row r="57" spans="1:3" x14ac:dyDescent="0.2">
      <c r="A57" s="60" t="s">
        <v>221</v>
      </c>
      <c r="B57" s="71" t="s">
        <v>144</v>
      </c>
      <c r="C57" s="125">
        <f>'Q4 Expenditures'!N40</f>
        <v>0</v>
      </c>
    </row>
    <row r="58" spans="1:3" ht="16.5" x14ac:dyDescent="0.25">
      <c r="A58" s="75"/>
      <c r="B58" s="276"/>
      <c r="C58" s="64"/>
    </row>
    <row r="59" spans="1:3" x14ac:dyDescent="0.2">
      <c r="A59" s="60" t="s">
        <v>222</v>
      </c>
      <c r="B59" s="71" t="s">
        <v>141</v>
      </c>
      <c r="C59" s="125">
        <f>'Q4 Expenditures'!N41</f>
        <v>0</v>
      </c>
    </row>
    <row r="60" spans="1:3" ht="16.5" x14ac:dyDescent="0.25">
      <c r="A60" s="75"/>
      <c r="B60" s="276"/>
      <c r="C60" s="64"/>
    </row>
    <row r="61" spans="1:3" x14ac:dyDescent="0.2">
      <c r="A61" s="60" t="s">
        <v>223</v>
      </c>
      <c r="B61" s="71" t="s">
        <v>143</v>
      </c>
      <c r="C61" s="125">
        <f>'Q4 Expenditures'!N42</f>
        <v>0</v>
      </c>
    </row>
    <row r="62" spans="1:3" ht="16.5" x14ac:dyDescent="0.25">
      <c r="A62" s="75"/>
      <c r="B62" s="276"/>
      <c r="C62" s="64"/>
    </row>
    <row r="63" spans="1:3" ht="16.5" x14ac:dyDescent="0.25">
      <c r="A63" s="500" t="s">
        <v>203</v>
      </c>
      <c r="B63" s="500"/>
      <c r="C63" s="59">
        <f>'Q4 Expenditures'!N43</f>
        <v>0</v>
      </c>
    </row>
    <row r="64" spans="1:3" x14ac:dyDescent="0.2">
      <c r="A64" s="60" t="s">
        <v>224</v>
      </c>
      <c r="B64" s="71" t="s">
        <v>137</v>
      </c>
      <c r="C64" s="125">
        <f>'Q4 Expenditures'!N44</f>
        <v>0</v>
      </c>
    </row>
    <row r="65" spans="1:3" ht="16.5" x14ac:dyDescent="0.25">
      <c r="A65" s="75"/>
      <c r="B65" s="276"/>
      <c r="C65" s="64"/>
    </row>
    <row r="66" spans="1:3" ht="16.5" x14ac:dyDescent="0.25">
      <c r="A66" s="500" t="s">
        <v>202</v>
      </c>
      <c r="B66" s="500"/>
      <c r="C66" s="59">
        <f>'Q4 Expenditures'!N45</f>
        <v>0</v>
      </c>
    </row>
    <row r="67" spans="1:3" x14ac:dyDescent="0.2">
      <c r="A67" s="60" t="s">
        <v>225</v>
      </c>
      <c r="B67" s="71" t="s">
        <v>145</v>
      </c>
      <c r="C67" s="125">
        <f>'Q4 Expenditures'!N46</f>
        <v>0</v>
      </c>
    </row>
    <row r="68" spans="1:3" ht="16.5" x14ac:dyDescent="0.25">
      <c r="A68" s="75"/>
      <c r="B68" s="276"/>
      <c r="C68" s="64"/>
    </row>
    <row r="69" spans="1:3" x14ac:dyDescent="0.2">
      <c r="A69" s="60" t="s">
        <v>226</v>
      </c>
      <c r="B69" s="71" t="s">
        <v>183</v>
      </c>
      <c r="C69" s="125">
        <f>'Q4 Expenditures'!N47</f>
        <v>0</v>
      </c>
    </row>
    <row r="70" spans="1:3" ht="16.5" x14ac:dyDescent="0.25">
      <c r="A70" s="75"/>
      <c r="B70" s="281"/>
      <c r="C70" s="64"/>
    </row>
    <row r="71" spans="1:3" ht="16.5" x14ac:dyDescent="0.25">
      <c r="A71" s="500" t="s">
        <v>201</v>
      </c>
      <c r="B71" s="500"/>
      <c r="C71" s="59">
        <f>'Q4 Expenditures'!N48</f>
        <v>0</v>
      </c>
    </row>
    <row r="72" spans="1:3" x14ac:dyDescent="0.2">
      <c r="A72" s="60" t="s">
        <v>227</v>
      </c>
      <c r="B72" s="71" t="s">
        <v>151</v>
      </c>
      <c r="C72" s="125">
        <f>'Q4 Expenditures'!N49</f>
        <v>0</v>
      </c>
    </row>
    <row r="73" spans="1:3" ht="16.5" x14ac:dyDescent="0.25">
      <c r="A73" s="75"/>
      <c r="B73" s="276"/>
      <c r="C73" s="64"/>
    </row>
    <row r="74" spans="1:3" x14ac:dyDescent="0.2">
      <c r="A74" s="60" t="s">
        <v>228</v>
      </c>
      <c r="B74" s="71" t="s">
        <v>149</v>
      </c>
      <c r="C74" s="125">
        <f>'Q4 Expenditures'!N50</f>
        <v>0</v>
      </c>
    </row>
    <row r="75" spans="1:3" ht="16.5" x14ac:dyDescent="0.25">
      <c r="A75" s="75"/>
      <c r="B75" s="276"/>
      <c r="C75" s="64"/>
    </row>
    <row r="76" spans="1:3" x14ac:dyDescent="0.2">
      <c r="A76" s="60" t="s">
        <v>229</v>
      </c>
      <c r="B76" s="71" t="s">
        <v>150</v>
      </c>
      <c r="C76" s="125">
        <f>'Q4 Expenditures'!N51</f>
        <v>0</v>
      </c>
    </row>
    <row r="77" spans="1:3" ht="16.5" x14ac:dyDescent="0.25">
      <c r="A77" s="75"/>
      <c r="B77" s="276"/>
      <c r="C77" s="64"/>
    </row>
    <row r="78" spans="1:3" ht="16.5" x14ac:dyDescent="0.25">
      <c r="A78" s="501" t="s">
        <v>121</v>
      </c>
      <c r="B78" s="501"/>
      <c r="C78" s="501"/>
    </row>
    <row r="79" spans="1:3" ht="16.5" x14ac:dyDescent="0.25">
      <c r="A79" s="502" t="s">
        <v>364</v>
      </c>
      <c r="B79" s="502"/>
      <c r="C79" s="59">
        <f>'Q4 Expenditures'!N53</f>
        <v>0</v>
      </c>
    </row>
    <row r="80" spans="1:3" x14ac:dyDescent="0.2">
      <c r="A80" s="65" t="s">
        <v>230</v>
      </c>
      <c r="B80" s="69" t="s">
        <v>115</v>
      </c>
      <c r="C80" s="125">
        <f>'Q4 Expenditures'!N54</f>
        <v>0</v>
      </c>
    </row>
    <row r="81" spans="1:3" ht="14.25" x14ac:dyDescent="0.2">
      <c r="A81" s="70"/>
      <c r="B81" s="277"/>
      <c r="C81" s="64"/>
    </row>
    <row r="82" spans="1:3" ht="16.5" x14ac:dyDescent="0.25">
      <c r="A82" s="503" t="s">
        <v>345</v>
      </c>
      <c r="B82" s="503"/>
      <c r="C82" s="127">
        <f>'Q4 Expenditures'!N55</f>
        <v>0</v>
      </c>
    </row>
    <row r="84" spans="1:3" ht="16.5" x14ac:dyDescent="0.25">
      <c r="A84" s="230" t="s">
        <v>332</v>
      </c>
      <c r="B84" s="243" t="s">
        <v>370</v>
      </c>
      <c r="C84" s="310">
        <f>'Special Study 1'!E127</f>
        <v>0</v>
      </c>
    </row>
    <row r="85" spans="1:3" x14ac:dyDescent="0.2">
      <c r="A85" s="65" t="s">
        <v>335</v>
      </c>
      <c r="B85" s="309" t="e">
        <f>'PWP &amp; Amendments'!#REF!</f>
        <v>#REF!</v>
      </c>
      <c r="C85" s="311">
        <f>'Special Study 1'!E127</f>
        <v>0</v>
      </c>
    </row>
    <row r="86" spans="1:3" ht="16.5" x14ac:dyDescent="0.2">
      <c r="A86" s="63"/>
      <c r="B86" s="276"/>
      <c r="C86" s="307"/>
    </row>
    <row r="87" spans="1:3" ht="16.5" x14ac:dyDescent="0.25">
      <c r="A87" s="503" t="s">
        <v>368</v>
      </c>
      <c r="B87" s="503"/>
      <c r="C87" s="312">
        <f>'Special Study 1'!E127</f>
        <v>0</v>
      </c>
    </row>
    <row r="88" spans="1:3" x14ac:dyDescent="0.2">
      <c r="C88" s="313"/>
    </row>
    <row r="89" spans="1:3" x14ac:dyDescent="0.2">
      <c r="C89" s="313"/>
    </row>
    <row r="90" spans="1:3" ht="16.5" x14ac:dyDescent="0.25">
      <c r="A90" s="230" t="s">
        <v>332</v>
      </c>
      <c r="B90" s="243" t="s">
        <v>371</v>
      </c>
      <c r="C90" s="310">
        <f>'Special Study 2'!E127</f>
        <v>0</v>
      </c>
    </row>
    <row r="91" spans="1:3" x14ac:dyDescent="0.2">
      <c r="A91" s="65" t="s">
        <v>365</v>
      </c>
      <c r="B91" s="309" t="e">
        <f>'PWP &amp; Amendments'!#REF!</f>
        <v>#REF!</v>
      </c>
      <c r="C91" s="311">
        <f>'Special Study 2'!E127</f>
        <v>0</v>
      </c>
    </row>
    <row r="92" spans="1:3" ht="16.5" x14ac:dyDescent="0.2">
      <c r="A92" s="63"/>
      <c r="B92" s="276"/>
      <c r="C92" s="307"/>
    </row>
    <row r="93" spans="1:3" ht="16.5" x14ac:dyDescent="0.25">
      <c r="A93" s="503" t="s">
        <v>366</v>
      </c>
      <c r="B93" s="503"/>
      <c r="C93" s="312">
        <f>'Special Study 2'!E127</f>
        <v>0</v>
      </c>
    </row>
  </sheetData>
  <sheetProtection algorithmName="SHA-512" hashValue="O4ULomGnNbKQbESJActout8OGwOBhU8K4Es8CLAKBeu+sSFrJNBzUEnA6QchHOLpSD24Kbl/Q6dBsJ07AOOarw==" saltValue="Ec0cgAfiZqndRWICOxqAlQ==" spinCount="100000" sheet="1" objects="1" scenarios="1" selectLockedCells="1"/>
  <mergeCells count="21">
    <mergeCell ref="A93:B93"/>
    <mergeCell ref="A56:B56"/>
    <mergeCell ref="A63:B63"/>
    <mergeCell ref="A53:B53"/>
    <mergeCell ref="A6:C6"/>
    <mergeCell ref="A7:B7"/>
    <mergeCell ref="A16:C16"/>
    <mergeCell ref="A17:B17"/>
    <mergeCell ref="A28:B28"/>
    <mergeCell ref="A31:B31"/>
    <mergeCell ref="A36:B36"/>
    <mergeCell ref="A41:C41"/>
    <mergeCell ref="A42:B42"/>
    <mergeCell ref="A49:C49"/>
    <mergeCell ref="A50:B50"/>
    <mergeCell ref="A66:B66"/>
    <mergeCell ref="A71:B71"/>
    <mergeCell ref="A78:C78"/>
    <mergeCell ref="A79:B79"/>
    <mergeCell ref="A87:B87"/>
    <mergeCell ref="A82:B82"/>
  </mergeCells>
  <pageMargins left="0.25" right="0.25" top="0.5" bottom="0.5" header="0.3" footer="0.3"/>
  <pageSetup scale="90" orientation="portrait" r:id="rId1"/>
  <rowBreaks count="3" manualBreakCount="3">
    <brk id="27" max="16383" man="1"/>
    <brk id="48" max="16383" man="1"/>
    <brk id="7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74"/>
  <sheetViews>
    <sheetView workbookViewId="0">
      <selection activeCell="L11" sqref="L11:L12"/>
    </sheetView>
  </sheetViews>
  <sheetFormatPr defaultColWidth="9.140625" defaultRowHeight="12.75" x14ac:dyDescent="0.2"/>
  <cols>
    <col min="1" max="1" width="4" customWidth="1"/>
    <col min="2" max="2" width="6.28515625" bestFit="1" customWidth="1"/>
    <col min="3" max="3" width="8" customWidth="1"/>
    <col min="4" max="4" width="2.7109375" customWidth="1"/>
    <col min="5" max="5" width="5.85546875" customWidth="1"/>
  </cols>
  <sheetData>
    <row r="1" spans="1:9" ht="18" x14ac:dyDescent="0.25">
      <c r="A1" s="141" t="s">
        <v>112</v>
      </c>
      <c r="B1" s="141"/>
    </row>
    <row r="3" spans="1:9" ht="18.75" x14ac:dyDescent="0.3">
      <c r="A3" s="142" t="s">
        <v>2</v>
      </c>
      <c r="B3" s="142"/>
      <c r="C3" s="142"/>
      <c r="D3" s="142"/>
      <c r="E3" s="142"/>
      <c r="F3" s="142"/>
    </row>
    <row r="4" spans="1:9" ht="16.5" x14ac:dyDescent="0.25">
      <c r="B4" s="143" t="s">
        <v>34</v>
      </c>
      <c r="C4" s="144" t="s">
        <v>3</v>
      </c>
      <c r="D4" s="143"/>
      <c r="E4" s="143"/>
      <c r="F4" s="143"/>
      <c r="G4" s="145"/>
      <c r="H4" s="56"/>
    </row>
    <row r="5" spans="1:9" ht="16.5" x14ac:dyDescent="0.25">
      <c r="A5" s="146"/>
      <c r="B5" s="146"/>
      <c r="C5" s="147" t="s">
        <v>33</v>
      </c>
      <c r="D5" s="144" t="s">
        <v>25</v>
      </c>
      <c r="E5" s="146"/>
      <c r="F5" s="146"/>
    </row>
    <row r="6" spans="1:9" ht="14.25" x14ac:dyDescent="0.2">
      <c r="A6" s="146"/>
      <c r="B6" s="146"/>
      <c r="E6" s="148" t="s">
        <v>72</v>
      </c>
      <c r="F6" s="149"/>
      <c r="G6" s="149"/>
      <c r="H6" s="149"/>
      <c r="I6" s="149"/>
    </row>
    <row r="7" spans="1:9" ht="14.25" x14ac:dyDescent="0.2">
      <c r="E7" s="150" t="s">
        <v>74</v>
      </c>
      <c r="F7" s="149"/>
      <c r="G7" s="149"/>
      <c r="H7" s="149"/>
      <c r="I7" s="149"/>
    </row>
    <row r="8" spans="1:9" ht="14.25" x14ac:dyDescent="0.2">
      <c r="E8" s="148" t="s">
        <v>75</v>
      </c>
      <c r="F8" s="149"/>
      <c r="G8" s="149"/>
      <c r="H8" s="149"/>
      <c r="I8" s="149"/>
    </row>
    <row r="9" spans="1:9" ht="14.25" x14ac:dyDescent="0.2">
      <c r="E9" s="148" t="s">
        <v>76</v>
      </c>
      <c r="F9" s="149"/>
      <c r="G9" s="149"/>
      <c r="H9" s="149"/>
      <c r="I9" s="149"/>
    </row>
    <row r="10" spans="1:9" ht="14.25" x14ac:dyDescent="0.2">
      <c r="E10" s="148" t="s">
        <v>77</v>
      </c>
      <c r="F10" s="149"/>
      <c r="G10" s="149"/>
      <c r="H10" s="149"/>
      <c r="I10" s="149"/>
    </row>
    <row r="11" spans="1:9" ht="16.5" x14ac:dyDescent="0.25">
      <c r="C11" s="151"/>
    </row>
    <row r="12" spans="1:9" ht="15.75" x14ac:dyDescent="0.25">
      <c r="C12" s="152" t="s">
        <v>35</v>
      </c>
      <c r="D12" s="153" t="s">
        <v>26</v>
      </c>
    </row>
    <row r="13" spans="1:9" ht="14.25" x14ac:dyDescent="0.2">
      <c r="E13" s="148" t="s">
        <v>73</v>
      </c>
    </row>
    <row r="14" spans="1:9" ht="14.25" x14ac:dyDescent="0.2">
      <c r="E14" s="148" t="s">
        <v>76</v>
      </c>
    </row>
    <row r="15" spans="1:9" ht="14.25" x14ac:dyDescent="0.2">
      <c r="E15" s="148" t="s">
        <v>78</v>
      </c>
    </row>
    <row r="16" spans="1:9" ht="14.25" x14ac:dyDescent="0.2">
      <c r="E16" s="148" t="s">
        <v>79</v>
      </c>
    </row>
    <row r="17" spans="1:6" ht="14.25" x14ac:dyDescent="0.2">
      <c r="E17" s="148" t="s">
        <v>80</v>
      </c>
    </row>
    <row r="18" spans="1:6" ht="16.5" x14ac:dyDescent="0.25">
      <c r="C18" s="151"/>
      <c r="D18" s="109"/>
    </row>
    <row r="19" spans="1:6" ht="15.75" x14ac:dyDescent="0.25">
      <c r="C19" s="152" t="s">
        <v>36</v>
      </c>
      <c r="D19" s="153" t="s">
        <v>27</v>
      </c>
    </row>
    <row r="20" spans="1:6" ht="14.25" x14ac:dyDescent="0.2">
      <c r="E20" s="148" t="s">
        <v>81</v>
      </c>
    </row>
    <row r="21" spans="1:6" ht="14.25" x14ac:dyDescent="0.2">
      <c r="E21" s="148" t="s">
        <v>82</v>
      </c>
    </row>
    <row r="22" spans="1:6" ht="14.25" x14ac:dyDescent="0.2">
      <c r="E22" s="148" t="s">
        <v>83</v>
      </c>
    </row>
    <row r="23" spans="1:6" ht="16.5" x14ac:dyDescent="0.25">
      <c r="C23" s="151"/>
      <c r="D23" s="109"/>
    </row>
    <row r="24" spans="1:6" ht="15.75" x14ac:dyDescent="0.25">
      <c r="C24" s="152" t="s">
        <v>109</v>
      </c>
      <c r="D24" s="154" t="s">
        <v>14</v>
      </c>
    </row>
    <row r="25" spans="1:6" ht="14.25" x14ac:dyDescent="0.2">
      <c r="E25" s="148" t="s">
        <v>101</v>
      </c>
    </row>
    <row r="26" spans="1:6" ht="14.25" x14ac:dyDescent="0.2">
      <c r="E26" s="148" t="s">
        <v>102</v>
      </c>
    </row>
    <row r="27" spans="1:6" ht="14.25" x14ac:dyDescent="0.2">
      <c r="E27" s="148" t="s">
        <v>103</v>
      </c>
    </row>
    <row r="28" spans="1:6" ht="14.25" x14ac:dyDescent="0.2">
      <c r="E28" s="148" t="s">
        <v>104</v>
      </c>
    </row>
    <row r="30" spans="1:6" ht="18.75" x14ac:dyDescent="0.3">
      <c r="A30" s="142" t="s">
        <v>4</v>
      </c>
      <c r="B30" s="142"/>
      <c r="C30" s="155"/>
      <c r="D30" s="155"/>
      <c r="E30" s="155"/>
      <c r="F30" s="155"/>
    </row>
    <row r="31" spans="1:6" ht="16.5" x14ac:dyDescent="0.25">
      <c r="B31" s="75" t="s">
        <v>37</v>
      </c>
      <c r="C31" s="109" t="s">
        <v>5</v>
      </c>
    </row>
    <row r="32" spans="1:6" ht="15.75" x14ac:dyDescent="0.25">
      <c r="C32" s="147" t="s">
        <v>38</v>
      </c>
      <c r="D32" s="156" t="s">
        <v>6</v>
      </c>
      <c r="E32" s="146"/>
      <c r="F32" s="146"/>
    </row>
    <row r="33" spans="3:6" ht="14.25" x14ac:dyDescent="0.2">
      <c r="E33" s="157" t="s">
        <v>84</v>
      </c>
      <c r="F33" s="146"/>
    </row>
    <row r="34" spans="3:6" ht="14.25" x14ac:dyDescent="0.2">
      <c r="E34" s="157" t="s">
        <v>85</v>
      </c>
      <c r="F34" s="146"/>
    </row>
    <row r="35" spans="3:6" x14ac:dyDescent="0.2">
      <c r="C35" s="146"/>
      <c r="D35" s="146"/>
      <c r="E35" s="146"/>
      <c r="F35" s="146"/>
    </row>
    <row r="36" spans="3:6" ht="15.75" x14ac:dyDescent="0.25">
      <c r="C36" s="147" t="s">
        <v>1</v>
      </c>
      <c r="D36" s="156" t="s">
        <v>7</v>
      </c>
      <c r="E36" s="146"/>
      <c r="F36" s="146"/>
    </row>
    <row r="37" spans="3:6" ht="14.25" x14ac:dyDescent="0.2">
      <c r="E37" s="157" t="s">
        <v>86</v>
      </c>
      <c r="F37" s="146"/>
    </row>
    <row r="38" spans="3:6" ht="14.25" x14ac:dyDescent="0.2">
      <c r="E38" s="157" t="s">
        <v>87</v>
      </c>
      <c r="F38" s="146"/>
    </row>
    <row r="39" spans="3:6" ht="14.25" x14ac:dyDescent="0.2">
      <c r="E39" s="157" t="s">
        <v>88</v>
      </c>
      <c r="F39" s="146"/>
    </row>
    <row r="40" spans="3:6" ht="16.5" x14ac:dyDescent="0.25">
      <c r="C40" s="158"/>
      <c r="D40" s="146"/>
      <c r="E40" s="146"/>
      <c r="F40" s="146"/>
    </row>
    <row r="41" spans="3:6" ht="15.75" x14ac:dyDescent="0.25">
      <c r="C41" s="147" t="s">
        <v>39</v>
      </c>
      <c r="D41" s="156" t="s">
        <v>8</v>
      </c>
      <c r="E41" s="146"/>
      <c r="F41" s="146"/>
    </row>
    <row r="42" spans="3:6" ht="14.25" x14ac:dyDescent="0.2">
      <c r="E42" s="157" t="s">
        <v>89</v>
      </c>
      <c r="F42" s="146"/>
    </row>
    <row r="43" spans="3:6" ht="14.25" x14ac:dyDescent="0.2">
      <c r="E43" s="157" t="s">
        <v>90</v>
      </c>
      <c r="F43" s="146"/>
    </row>
    <row r="44" spans="3:6" x14ac:dyDescent="0.2">
      <c r="C44" s="146"/>
      <c r="D44" s="146"/>
      <c r="E44" s="146"/>
      <c r="F44" s="146"/>
    </row>
    <row r="45" spans="3:6" ht="15.75" x14ac:dyDescent="0.25">
      <c r="C45" s="147" t="s">
        <v>40</v>
      </c>
      <c r="D45" s="156" t="s">
        <v>9</v>
      </c>
      <c r="E45" s="146"/>
      <c r="F45" s="146"/>
    </row>
    <row r="46" spans="3:6" ht="14.25" x14ac:dyDescent="0.2">
      <c r="E46" s="157" t="s">
        <v>91</v>
      </c>
      <c r="F46" s="146"/>
    </row>
    <row r="47" spans="3:6" ht="14.25" x14ac:dyDescent="0.2">
      <c r="E47" s="157" t="s">
        <v>92</v>
      </c>
      <c r="F47" s="146"/>
    </row>
    <row r="48" spans="3:6" x14ac:dyDescent="0.2">
      <c r="C48" s="146"/>
      <c r="D48" s="146"/>
      <c r="E48" s="146"/>
      <c r="F48" s="146"/>
    </row>
    <row r="49" spans="1:6" ht="15.75" x14ac:dyDescent="0.25">
      <c r="C49" s="147" t="s">
        <v>41</v>
      </c>
      <c r="D49" s="156" t="s">
        <v>10</v>
      </c>
      <c r="E49" s="146"/>
      <c r="F49" s="146"/>
    </row>
    <row r="50" spans="1:6" ht="14.25" x14ac:dyDescent="0.2">
      <c r="E50" s="157" t="s">
        <v>93</v>
      </c>
      <c r="F50" s="146"/>
    </row>
    <row r="51" spans="1:6" ht="14.25" x14ac:dyDescent="0.2">
      <c r="E51" s="157" t="s">
        <v>94</v>
      </c>
      <c r="F51" s="146"/>
    </row>
    <row r="52" spans="1:6" ht="14.25" x14ac:dyDescent="0.2">
      <c r="E52" s="157" t="s">
        <v>95</v>
      </c>
      <c r="F52" s="146"/>
    </row>
    <row r="54" spans="1:6" ht="16.5" x14ac:dyDescent="0.25">
      <c r="B54" s="143" t="s">
        <v>42</v>
      </c>
      <c r="C54" s="144" t="s">
        <v>60</v>
      </c>
      <c r="D54" s="146"/>
    </row>
    <row r="55" spans="1:6" ht="14.25" x14ac:dyDescent="0.2">
      <c r="A55" s="146"/>
      <c r="B55" s="146"/>
      <c r="E55" s="159" t="s">
        <v>59</v>
      </c>
    </row>
    <row r="56" spans="1:6" x14ac:dyDescent="0.2">
      <c r="A56" s="146"/>
      <c r="B56" s="146"/>
      <c r="C56" s="146"/>
      <c r="D56" s="146"/>
    </row>
    <row r="57" spans="1:6" ht="16.5" x14ac:dyDescent="0.25">
      <c r="B57" s="143" t="s">
        <v>44</v>
      </c>
      <c r="C57" s="144" t="s">
        <v>58</v>
      </c>
      <c r="D57" s="146"/>
    </row>
    <row r="58" spans="1:6" ht="15.75" x14ac:dyDescent="0.25">
      <c r="A58" s="146"/>
      <c r="B58" s="146"/>
      <c r="C58" s="147" t="s">
        <v>45</v>
      </c>
      <c r="D58" s="156" t="s">
        <v>11</v>
      </c>
    </row>
    <row r="59" spans="1:6" ht="16.5" x14ac:dyDescent="0.25">
      <c r="A59" s="146"/>
      <c r="B59" s="146"/>
      <c r="C59" s="143"/>
      <c r="D59" s="160"/>
    </row>
    <row r="60" spans="1:6" ht="15.75" x14ac:dyDescent="0.25">
      <c r="A60" s="146"/>
      <c r="B60" s="146"/>
      <c r="C60" s="147" t="s">
        <v>46</v>
      </c>
      <c r="D60" s="156" t="s">
        <v>32</v>
      </c>
    </row>
    <row r="61" spans="1:6" ht="14.25" x14ac:dyDescent="0.2">
      <c r="A61" s="146"/>
      <c r="B61" s="146"/>
      <c r="E61" s="157" t="s">
        <v>96</v>
      </c>
    </row>
    <row r="62" spans="1:6" ht="14.25" x14ac:dyDescent="0.2">
      <c r="A62" s="146"/>
      <c r="B62" s="146"/>
      <c r="E62" s="157" t="s">
        <v>97</v>
      </c>
    </row>
    <row r="63" spans="1:6" ht="14.25" x14ac:dyDescent="0.2">
      <c r="A63" s="146"/>
      <c r="B63" s="146"/>
      <c r="E63" s="157" t="s">
        <v>98</v>
      </c>
    </row>
    <row r="64" spans="1:6" ht="14.25" x14ac:dyDescent="0.2">
      <c r="A64" s="146"/>
      <c r="B64" s="146"/>
      <c r="E64" s="157" t="s">
        <v>99</v>
      </c>
    </row>
    <row r="65" spans="1:6" ht="14.25" x14ac:dyDescent="0.2">
      <c r="A65" s="146"/>
      <c r="B65" s="146"/>
      <c r="E65" s="159" t="s">
        <v>100</v>
      </c>
    </row>
    <row r="67" spans="1:6" ht="16.5" x14ac:dyDescent="0.25">
      <c r="B67" s="143" t="s">
        <v>47</v>
      </c>
      <c r="C67" s="144" t="s">
        <v>12</v>
      </c>
      <c r="D67" s="146"/>
    </row>
    <row r="68" spans="1:6" ht="15.75" x14ac:dyDescent="0.25">
      <c r="A68" s="146"/>
      <c r="B68" s="146"/>
      <c r="C68" s="147" t="s">
        <v>48</v>
      </c>
      <c r="D68" s="156" t="s">
        <v>29</v>
      </c>
    </row>
    <row r="69" spans="1:6" x14ac:dyDescent="0.2">
      <c r="A69" s="146"/>
      <c r="B69" s="146"/>
      <c r="C69" s="146"/>
      <c r="D69" s="146"/>
    </row>
    <row r="70" spans="1:6" ht="15.75" x14ac:dyDescent="0.25">
      <c r="A70" s="146"/>
      <c r="B70" s="146"/>
      <c r="C70" s="147" t="s">
        <v>49</v>
      </c>
      <c r="D70" s="156" t="s">
        <v>232</v>
      </c>
    </row>
    <row r="72" spans="1:6" ht="18.75" x14ac:dyDescent="0.3">
      <c r="A72" s="142" t="s">
        <v>13</v>
      </c>
      <c r="B72" s="142"/>
      <c r="C72" s="143"/>
      <c r="D72" s="143"/>
      <c r="E72" s="143"/>
      <c r="F72" s="143"/>
    </row>
    <row r="73" spans="1:6" ht="16.5" x14ac:dyDescent="0.25">
      <c r="B73" s="143" t="s">
        <v>50</v>
      </c>
      <c r="C73" s="144" t="s">
        <v>30</v>
      </c>
      <c r="D73" s="5"/>
      <c r="E73" s="5"/>
      <c r="F73" s="161"/>
    </row>
    <row r="74" spans="1:6" ht="16.5" x14ac:dyDescent="0.25">
      <c r="A74" s="146"/>
      <c r="B74" s="146"/>
      <c r="C74" s="147" t="s">
        <v>51</v>
      </c>
      <c r="D74" s="156" t="s">
        <v>28</v>
      </c>
      <c r="E74" s="162"/>
      <c r="F74" s="162"/>
    </row>
    <row r="75" spans="1:6" ht="14.25" x14ac:dyDescent="0.2">
      <c r="E75" s="157" t="s">
        <v>105</v>
      </c>
    </row>
    <row r="76" spans="1:6" ht="14.25" x14ac:dyDescent="0.2">
      <c r="E76" s="157" t="s">
        <v>106</v>
      </c>
    </row>
    <row r="77" spans="1:6" ht="14.25" x14ac:dyDescent="0.2">
      <c r="E77" s="157" t="s">
        <v>107</v>
      </c>
    </row>
    <row r="78" spans="1:6" x14ac:dyDescent="0.2">
      <c r="C78" s="146"/>
      <c r="D78" s="146"/>
      <c r="E78" s="146"/>
    </row>
    <row r="79" spans="1:6" ht="15.75" x14ac:dyDescent="0.25">
      <c r="C79" s="147" t="s">
        <v>52</v>
      </c>
      <c r="D79" s="156" t="s">
        <v>31</v>
      </c>
      <c r="E79" s="146"/>
    </row>
    <row r="80" spans="1:6" ht="14.25" x14ac:dyDescent="0.2">
      <c r="E80" s="157" t="s">
        <v>110</v>
      </c>
    </row>
    <row r="81" spans="1:6" ht="14.25" x14ac:dyDescent="0.2">
      <c r="E81" s="157" t="s">
        <v>111</v>
      </c>
    </row>
    <row r="82" spans="1:6" ht="14.25" x14ac:dyDescent="0.2">
      <c r="E82" s="157" t="s">
        <v>108</v>
      </c>
    </row>
    <row r="83" spans="1:6" x14ac:dyDescent="0.2">
      <c r="C83" s="146"/>
      <c r="D83" s="146"/>
      <c r="E83" s="146"/>
    </row>
    <row r="84" spans="1:6" ht="15.75" x14ac:dyDescent="0.25">
      <c r="C84" s="147" t="s">
        <v>53</v>
      </c>
      <c r="D84" s="156" t="s">
        <v>234</v>
      </c>
      <c r="E84" s="146"/>
    </row>
    <row r="85" spans="1:6" x14ac:dyDescent="0.2">
      <c r="C85" s="146"/>
      <c r="D85" s="146"/>
      <c r="E85" s="146"/>
    </row>
    <row r="86" spans="1:6" ht="18.75" x14ac:dyDescent="0.3">
      <c r="A86" s="142" t="s">
        <v>130</v>
      </c>
      <c r="C86" s="146"/>
      <c r="D86" s="146"/>
      <c r="E86" s="146"/>
    </row>
    <row r="87" spans="1:6" ht="16.5" x14ac:dyDescent="0.25">
      <c r="B87" s="143" t="s">
        <v>113</v>
      </c>
      <c r="C87" s="144" t="s">
        <v>195</v>
      </c>
    </row>
    <row r="88" spans="1:6" ht="15.75" x14ac:dyDescent="0.25">
      <c r="C88" s="153" t="s">
        <v>114</v>
      </c>
      <c r="D88" s="153" t="s">
        <v>138</v>
      </c>
    </row>
    <row r="89" spans="1:6" ht="14.25" x14ac:dyDescent="0.2">
      <c r="E89" s="149" t="s">
        <v>235</v>
      </c>
    </row>
    <row r="90" spans="1:6" ht="14.25" x14ac:dyDescent="0.2">
      <c r="E90" s="149"/>
      <c r="F90" t="s">
        <v>248</v>
      </c>
    </row>
    <row r="91" spans="1:6" ht="14.25" x14ac:dyDescent="0.2">
      <c r="E91" s="149"/>
      <c r="F91" t="s">
        <v>249</v>
      </c>
    </row>
    <row r="92" spans="1:6" ht="14.25" x14ac:dyDescent="0.2">
      <c r="E92" s="149"/>
      <c r="F92" t="s">
        <v>250</v>
      </c>
    </row>
    <row r="93" spans="1:6" ht="14.25" x14ac:dyDescent="0.2">
      <c r="E93" s="149"/>
      <c r="F93" t="s">
        <v>251</v>
      </c>
    </row>
    <row r="94" spans="1:6" ht="14.25" x14ac:dyDescent="0.2">
      <c r="E94" s="149"/>
      <c r="F94" t="s">
        <v>252</v>
      </c>
    </row>
    <row r="95" spans="1:6" ht="14.25" x14ac:dyDescent="0.2">
      <c r="E95" s="149"/>
      <c r="F95" t="s">
        <v>253</v>
      </c>
    </row>
    <row r="96" spans="1:6" ht="14.25" x14ac:dyDescent="0.2">
      <c r="E96" s="149"/>
      <c r="F96" t="s">
        <v>254</v>
      </c>
    </row>
    <row r="97" spans="5:6" x14ac:dyDescent="0.2">
      <c r="F97" t="s">
        <v>255</v>
      </c>
    </row>
    <row r="98" spans="5:6" ht="14.25" x14ac:dyDescent="0.2">
      <c r="E98" s="163" t="s">
        <v>256</v>
      </c>
    </row>
    <row r="99" spans="5:6" x14ac:dyDescent="0.2">
      <c r="F99" t="s">
        <v>257</v>
      </c>
    </row>
    <row r="100" spans="5:6" x14ac:dyDescent="0.2">
      <c r="F100" t="s">
        <v>258</v>
      </c>
    </row>
    <row r="101" spans="5:6" ht="14.25" x14ac:dyDescent="0.2">
      <c r="E101" s="163" t="s">
        <v>259</v>
      </c>
    </row>
    <row r="102" spans="5:6" x14ac:dyDescent="0.2">
      <c r="F102" t="s">
        <v>260</v>
      </c>
    </row>
    <row r="103" spans="5:6" x14ac:dyDescent="0.2">
      <c r="F103" t="s">
        <v>261</v>
      </c>
    </row>
    <row r="104" spans="5:6" x14ac:dyDescent="0.2">
      <c r="F104" t="s">
        <v>262</v>
      </c>
    </row>
    <row r="105" spans="5:6" x14ac:dyDescent="0.2">
      <c r="F105" t="s">
        <v>263</v>
      </c>
    </row>
    <row r="106" spans="5:6" x14ac:dyDescent="0.2">
      <c r="F106" t="s">
        <v>264</v>
      </c>
    </row>
    <row r="107" spans="5:6" x14ac:dyDescent="0.2">
      <c r="F107" t="s">
        <v>265</v>
      </c>
    </row>
    <row r="108" spans="5:6" x14ac:dyDescent="0.2">
      <c r="F108" t="s">
        <v>266</v>
      </c>
    </row>
    <row r="109" spans="5:6" x14ac:dyDescent="0.2">
      <c r="F109" t="s">
        <v>267</v>
      </c>
    </row>
    <row r="110" spans="5:6" ht="14.25" x14ac:dyDescent="0.2">
      <c r="E110" s="163" t="s">
        <v>268</v>
      </c>
    </row>
    <row r="111" spans="5:6" ht="14.25" x14ac:dyDescent="0.2">
      <c r="E111" s="163"/>
      <c r="F111" t="s">
        <v>269</v>
      </c>
    </row>
    <row r="112" spans="5:6" ht="14.25" x14ac:dyDescent="0.2">
      <c r="E112" s="163"/>
      <c r="F112" t="s">
        <v>270</v>
      </c>
    </row>
    <row r="113" spans="5:6" ht="14.25" x14ac:dyDescent="0.2">
      <c r="E113" s="163" t="s">
        <v>271</v>
      </c>
    </row>
    <row r="114" spans="5:6" ht="14.25" x14ac:dyDescent="0.2">
      <c r="E114" s="163"/>
      <c r="F114" t="s">
        <v>287</v>
      </c>
    </row>
    <row r="115" spans="5:6" ht="14.25" x14ac:dyDescent="0.2">
      <c r="E115" s="163"/>
      <c r="F115" t="s">
        <v>288</v>
      </c>
    </row>
    <row r="116" spans="5:6" ht="14.25" x14ac:dyDescent="0.2">
      <c r="E116" s="163"/>
      <c r="F116" t="s">
        <v>289</v>
      </c>
    </row>
    <row r="117" spans="5:6" ht="14.25" x14ac:dyDescent="0.2">
      <c r="E117" s="163"/>
      <c r="F117" t="s">
        <v>290</v>
      </c>
    </row>
    <row r="118" spans="5:6" ht="14.25" x14ac:dyDescent="0.2">
      <c r="E118" s="163"/>
      <c r="F118" t="s">
        <v>291</v>
      </c>
    </row>
    <row r="119" spans="5:6" ht="14.25" x14ac:dyDescent="0.2">
      <c r="E119" s="163"/>
      <c r="F119" t="s">
        <v>292</v>
      </c>
    </row>
    <row r="120" spans="5:6" ht="14.25" x14ac:dyDescent="0.2">
      <c r="E120" s="163"/>
      <c r="F120" t="s">
        <v>267</v>
      </c>
    </row>
    <row r="121" spans="5:6" ht="14.25" x14ac:dyDescent="0.2">
      <c r="E121" s="163"/>
      <c r="F121" t="s">
        <v>293</v>
      </c>
    </row>
    <row r="122" spans="5:6" ht="14.25" x14ac:dyDescent="0.2">
      <c r="E122" s="163" t="s">
        <v>272</v>
      </c>
    </row>
    <row r="123" spans="5:6" ht="14.25" x14ac:dyDescent="0.2">
      <c r="E123" s="163"/>
      <c r="F123" t="s">
        <v>285</v>
      </c>
    </row>
    <row r="124" spans="5:6" ht="14.25" x14ac:dyDescent="0.2">
      <c r="E124" s="163"/>
      <c r="F124" t="s">
        <v>286</v>
      </c>
    </row>
    <row r="125" spans="5:6" ht="14.25" x14ac:dyDescent="0.2">
      <c r="E125" s="163" t="s">
        <v>273</v>
      </c>
    </row>
    <row r="126" spans="5:6" ht="14.25" x14ac:dyDescent="0.2">
      <c r="E126" s="163"/>
      <c r="F126" t="s">
        <v>279</v>
      </c>
    </row>
    <row r="127" spans="5:6" ht="14.25" x14ac:dyDescent="0.2">
      <c r="E127" s="163"/>
      <c r="F127" t="s">
        <v>280</v>
      </c>
    </row>
    <row r="128" spans="5:6" ht="14.25" x14ac:dyDescent="0.2">
      <c r="E128" s="163"/>
      <c r="F128" t="s">
        <v>281</v>
      </c>
    </row>
    <row r="129" spans="3:6" ht="14.25" x14ac:dyDescent="0.2">
      <c r="E129" s="163"/>
      <c r="F129" t="s">
        <v>282</v>
      </c>
    </row>
    <row r="130" spans="3:6" ht="14.25" x14ac:dyDescent="0.2">
      <c r="E130" s="163"/>
      <c r="F130" t="s">
        <v>283</v>
      </c>
    </row>
    <row r="131" spans="3:6" ht="14.25" x14ac:dyDescent="0.2">
      <c r="E131" s="163"/>
      <c r="F131" t="s">
        <v>284</v>
      </c>
    </row>
    <row r="132" spans="3:6" ht="14.25" x14ac:dyDescent="0.2">
      <c r="E132" s="163" t="s">
        <v>274</v>
      </c>
    </row>
    <row r="133" spans="3:6" ht="14.25" x14ac:dyDescent="0.2">
      <c r="E133" s="163"/>
      <c r="F133" t="s">
        <v>274</v>
      </c>
    </row>
    <row r="134" spans="3:6" ht="14.25" x14ac:dyDescent="0.2">
      <c r="E134" s="163"/>
      <c r="F134" t="s">
        <v>275</v>
      </c>
    </row>
    <row r="135" spans="3:6" ht="14.25" x14ac:dyDescent="0.2">
      <c r="E135" s="163"/>
      <c r="F135" t="s">
        <v>276</v>
      </c>
    </row>
    <row r="136" spans="3:6" ht="14.25" x14ac:dyDescent="0.2">
      <c r="E136" s="163"/>
      <c r="F136" t="s">
        <v>277</v>
      </c>
    </row>
    <row r="137" spans="3:6" ht="14.25" x14ac:dyDescent="0.2">
      <c r="E137" s="163"/>
      <c r="F137" t="s">
        <v>278</v>
      </c>
    </row>
    <row r="138" spans="3:6" ht="14.25" x14ac:dyDescent="0.2">
      <c r="E138" s="163"/>
    </row>
    <row r="139" spans="3:6" ht="15.75" x14ac:dyDescent="0.25">
      <c r="C139" s="153" t="s">
        <v>236</v>
      </c>
      <c r="D139" s="153" t="s">
        <v>237</v>
      </c>
    </row>
    <row r="140" spans="3:6" x14ac:dyDescent="0.2">
      <c r="F140" t="s">
        <v>294</v>
      </c>
    </row>
    <row r="141" spans="3:6" x14ac:dyDescent="0.2">
      <c r="F141" t="s">
        <v>295</v>
      </c>
    </row>
    <row r="143" spans="3:6" ht="15.75" x14ac:dyDescent="0.25">
      <c r="C143" s="153" t="s">
        <v>238</v>
      </c>
      <c r="D143" s="153" t="s">
        <v>242</v>
      </c>
    </row>
    <row r="144" spans="3:6" ht="15.75" x14ac:dyDescent="0.25">
      <c r="C144" s="153"/>
      <c r="D144" s="153"/>
      <c r="F144" t="s">
        <v>296</v>
      </c>
    </row>
    <row r="145" spans="3:6" ht="15.75" x14ac:dyDescent="0.25">
      <c r="C145" s="153"/>
      <c r="D145" s="153"/>
      <c r="F145" t="s">
        <v>297</v>
      </c>
    </row>
    <row r="146" spans="3:6" ht="15.75" x14ac:dyDescent="0.25">
      <c r="C146" s="153"/>
      <c r="D146" s="153"/>
      <c r="F146" t="s">
        <v>298</v>
      </c>
    </row>
    <row r="147" spans="3:6" ht="15.75" x14ac:dyDescent="0.25">
      <c r="C147" s="153"/>
      <c r="D147" s="153"/>
      <c r="F147" t="s">
        <v>299</v>
      </c>
    </row>
    <row r="148" spans="3:6" x14ac:dyDescent="0.2">
      <c r="F148" t="s">
        <v>300</v>
      </c>
    </row>
    <row r="150" spans="3:6" ht="15.75" x14ac:dyDescent="0.25">
      <c r="C150" s="153" t="s">
        <v>239</v>
      </c>
      <c r="D150" s="153" t="s">
        <v>243</v>
      </c>
    </row>
    <row r="151" spans="3:6" ht="15.75" x14ac:dyDescent="0.25">
      <c r="C151" s="153"/>
      <c r="D151" s="153"/>
      <c r="F151" t="s">
        <v>301</v>
      </c>
    </row>
    <row r="152" spans="3:6" x14ac:dyDescent="0.2">
      <c r="F152" s="74" t="s">
        <v>302</v>
      </c>
    </row>
    <row r="154" spans="3:6" ht="15.75" x14ac:dyDescent="0.25">
      <c r="C154" s="153" t="s">
        <v>240</v>
      </c>
      <c r="D154" s="153" t="s">
        <v>244</v>
      </c>
    </row>
    <row r="155" spans="3:6" x14ac:dyDescent="0.2">
      <c r="F155" t="s">
        <v>303</v>
      </c>
    </row>
    <row r="156" spans="3:6" x14ac:dyDescent="0.2">
      <c r="F156" t="s">
        <v>304</v>
      </c>
    </row>
    <row r="157" spans="3:6" x14ac:dyDescent="0.2">
      <c r="F157" t="s">
        <v>305</v>
      </c>
    </row>
    <row r="158" spans="3:6" x14ac:dyDescent="0.2">
      <c r="F158" t="s">
        <v>306</v>
      </c>
    </row>
    <row r="159" spans="3:6" x14ac:dyDescent="0.2">
      <c r="F159" t="s">
        <v>307</v>
      </c>
    </row>
    <row r="160" spans="3:6" x14ac:dyDescent="0.2">
      <c r="F160" t="s">
        <v>308</v>
      </c>
    </row>
    <row r="161" spans="1:6" x14ac:dyDescent="0.2">
      <c r="F161" t="s">
        <v>309</v>
      </c>
    </row>
    <row r="163" spans="1:6" ht="15.75" x14ac:dyDescent="0.25">
      <c r="C163" s="153" t="s">
        <v>241</v>
      </c>
      <c r="D163" s="153" t="s">
        <v>245</v>
      </c>
    </row>
    <row r="164" spans="1:6" ht="15.75" x14ac:dyDescent="0.25">
      <c r="C164" s="153"/>
      <c r="D164" s="153"/>
      <c r="F164" t="s">
        <v>310</v>
      </c>
    </row>
    <row r="165" spans="1:6" x14ac:dyDescent="0.2">
      <c r="F165" t="s">
        <v>311</v>
      </c>
    </row>
    <row r="166" spans="1:6" x14ac:dyDescent="0.2">
      <c r="F166" t="s">
        <v>312</v>
      </c>
    </row>
    <row r="167" spans="1:6" x14ac:dyDescent="0.2">
      <c r="F167" t="s">
        <v>313</v>
      </c>
    </row>
    <row r="168" spans="1:6" x14ac:dyDescent="0.2">
      <c r="F168" t="s">
        <v>314</v>
      </c>
    </row>
    <row r="169" spans="1:6" x14ac:dyDescent="0.2">
      <c r="F169" t="s">
        <v>315</v>
      </c>
    </row>
    <row r="170" spans="1:6" x14ac:dyDescent="0.2">
      <c r="F170" t="s">
        <v>316</v>
      </c>
    </row>
    <row r="172" spans="1:6" ht="18.75" x14ac:dyDescent="0.3">
      <c r="A172" s="142" t="s">
        <v>129</v>
      </c>
      <c r="C172" s="146"/>
      <c r="D172" s="146"/>
    </row>
    <row r="173" spans="1:6" ht="16.5" x14ac:dyDescent="0.25">
      <c r="B173" s="143" t="s">
        <v>122</v>
      </c>
      <c r="C173" s="144" t="s">
        <v>246</v>
      </c>
    </row>
    <row r="174" spans="1:6" ht="15.75" x14ac:dyDescent="0.25">
      <c r="C174" s="153" t="s">
        <v>247</v>
      </c>
      <c r="D174" s="153" t="s">
        <v>115</v>
      </c>
    </row>
  </sheetData>
  <sheetProtection algorithmName="SHA-512" hashValue="B1EcwUZOoDyb8S+0R54iEyelGbkE224x6QS5qq8OMVp1qLfzKSymI+N1w+pm6nNn56wgvvs/VrPYUgDr4HBe0g==" saltValue="zmxJtsQXrxMlWlxtCvkkYg==" spinCount="100000" sheet="1" objects="1" scenarios="1" selectLockedCells="1"/>
  <pageMargins left="0.25" right="0.25"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F34C8-E029-45ED-9549-92528E408B8C}">
  <dimension ref="A1:A3"/>
  <sheetViews>
    <sheetView workbookViewId="0">
      <selection activeCell="E11" sqref="E11"/>
    </sheetView>
  </sheetViews>
  <sheetFormatPr defaultRowHeight="12.75" x14ac:dyDescent="0.2"/>
  <sheetData>
    <row r="1" spans="1:1" x14ac:dyDescent="0.2">
      <c r="A1" s="175">
        <v>0.05</v>
      </c>
    </row>
    <row r="2" spans="1:1" x14ac:dyDescent="0.2">
      <c r="A2" s="175">
        <v>0.1</v>
      </c>
    </row>
    <row r="3" spans="1:1" x14ac:dyDescent="0.2">
      <c r="A3" s="175">
        <v>0.2</v>
      </c>
    </row>
  </sheetData>
  <sheetProtection algorithmName="SHA-512" hashValue="wlOQuUTsInv2yNxF0zfG4Noa+Ceelkd646HtgDH0qQetokWjJPHAVsALWVC+9D8IcKv63MweIwEz27Np3nm1Iw==" saltValue="i3AOhZlbQJ3shpnZkOfptQ=="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C1C9-379D-4696-814A-A8E99E6F6100}">
  <sheetPr>
    <pageSetUpPr fitToPage="1"/>
  </sheetPr>
  <dimension ref="A3:V139"/>
  <sheetViews>
    <sheetView view="pageBreakPreview" zoomScale="80" zoomScaleNormal="80" zoomScaleSheetLayoutView="80" workbookViewId="0">
      <selection activeCell="C11" sqref="C11"/>
    </sheetView>
  </sheetViews>
  <sheetFormatPr defaultRowHeight="12.75" x14ac:dyDescent="0.2"/>
  <cols>
    <col min="1" max="1" width="12.5703125" customWidth="1"/>
    <col min="2" max="2" width="62.85546875" customWidth="1"/>
    <col min="3" max="3" width="18.5703125" customWidth="1"/>
    <col min="4" max="4" width="14.5703125" customWidth="1"/>
    <col min="5" max="5" width="18.85546875" customWidth="1"/>
    <col min="6" max="6" width="16.7109375" customWidth="1"/>
    <col min="8" max="8" width="15.42578125" customWidth="1"/>
    <col min="9" max="9" width="15.7109375" customWidth="1"/>
    <col min="10" max="10" width="20.28515625" customWidth="1"/>
    <col min="12" max="12" width="17" customWidth="1"/>
    <col min="13" max="13" width="15.140625" customWidth="1"/>
    <col min="14" max="14" width="14.7109375" customWidth="1"/>
    <col min="16" max="16" width="16.85546875" customWidth="1"/>
    <col min="17" max="18" width="17.140625" customWidth="1"/>
    <col min="20" max="20" width="17.140625" customWidth="1"/>
    <col min="21" max="21" width="15.85546875" customWidth="1"/>
    <col min="22" max="22" width="16" customWidth="1"/>
  </cols>
  <sheetData>
    <row r="3" spans="1:22" ht="18" x14ac:dyDescent="0.25">
      <c r="B3" s="499" t="s">
        <v>387</v>
      </c>
      <c r="C3" s="499"/>
      <c r="D3" s="499"/>
      <c r="E3" s="499"/>
      <c r="F3" s="499"/>
    </row>
    <row r="4" spans="1:22" ht="18" x14ac:dyDescent="0.25">
      <c r="A4" s="320" t="s">
        <v>380</v>
      </c>
      <c r="B4" s="333" t="s">
        <v>420</v>
      </c>
    </row>
    <row r="5" spans="1:22" ht="18" x14ac:dyDescent="0.25">
      <c r="A5" s="320" t="s">
        <v>381</v>
      </c>
      <c r="B5" s="333">
        <v>7500025356</v>
      </c>
    </row>
    <row r="6" spans="1:22" ht="18" x14ac:dyDescent="0.25">
      <c r="A6" s="319" t="str">
        <f>'PWP &amp; Amendments'!$A$1</f>
        <v>FY 2023 (July 1, 2022-June 30, 2023)</v>
      </c>
      <c r="B6" s="320"/>
    </row>
    <row r="7" spans="1:22" ht="18.75" thickBot="1" x14ac:dyDescent="0.3">
      <c r="A7" s="319" t="str">
        <f>'PWP &amp; Amendments'!$A$4</f>
        <v>Foothills RPO</v>
      </c>
      <c r="B7" s="320"/>
    </row>
    <row r="8" spans="1:22" ht="16.5" customHeight="1" thickBot="1" x14ac:dyDescent="0.25">
      <c r="A8" s="484" t="s">
        <v>24</v>
      </c>
      <c r="B8" s="484" t="s">
        <v>23</v>
      </c>
      <c r="C8" s="349" t="s">
        <v>329</v>
      </c>
      <c r="D8" s="350"/>
      <c r="E8" s="350"/>
      <c r="F8" s="351"/>
      <c r="G8" s="212"/>
      <c r="H8" s="397" t="s">
        <v>336</v>
      </c>
      <c r="I8" s="398"/>
      <c r="J8" s="399"/>
      <c r="L8" s="397" t="s">
        <v>339</v>
      </c>
      <c r="M8" s="398"/>
      <c r="N8" s="399"/>
      <c r="P8" s="397" t="s">
        <v>338</v>
      </c>
      <c r="Q8" s="398"/>
      <c r="R8" s="399"/>
      <c r="T8" s="397" t="s">
        <v>337</v>
      </c>
      <c r="U8" s="398"/>
      <c r="V8" s="399"/>
    </row>
    <row r="9" spans="1:22" ht="25.5" customHeight="1" thickBot="1" x14ac:dyDescent="0.25">
      <c r="A9" s="485"/>
      <c r="B9" s="485"/>
      <c r="C9" s="316" t="s">
        <v>330</v>
      </c>
      <c r="D9" s="224" t="s">
        <v>331</v>
      </c>
      <c r="E9" s="314" t="s">
        <v>342</v>
      </c>
      <c r="F9" s="314" t="s">
        <v>0</v>
      </c>
      <c r="G9" s="488"/>
      <c r="H9" s="400" t="s">
        <v>318</v>
      </c>
      <c r="I9" s="401"/>
      <c r="J9" s="402"/>
      <c r="L9" s="400" t="s">
        <v>318</v>
      </c>
      <c r="M9" s="401"/>
      <c r="N9" s="402"/>
      <c r="P9" s="400" t="s">
        <v>318</v>
      </c>
      <c r="Q9" s="401"/>
      <c r="R9" s="402"/>
      <c r="T9" s="400" t="s">
        <v>318</v>
      </c>
      <c r="U9" s="401"/>
      <c r="V9" s="402"/>
    </row>
    <row r="10" spans="1:22" ht="15.75" customHeight="1" x14ac:dyDescent="0.2">
      <c r="A10" s="485"/>
      <c r="B10" s="485"/>
      <c r="C10" s="316"/>
      <c r="D10" s="229"/>
      <c r="E10" s="315"/>
      <c r="F10" s="315"/>
      <c r="G10" s="488"/>
      <c r="H10" s="352" t="s">
        <v>63</v>
      </c>
      <c r="I10" s="352" t="s">
        <v>64</v>
      </c>
      <c r="J10" s="352" t="s">
        <v>65</v>
      </c>
      <c r="L10" s="352" t="s">
        <v>319</v>
      </c>
      <c r="M10" s="352" t="s">
        <v>64</v>
      </c>
      <c r="N10" s="352" t="s">
        <v>68</v>
      </c>
      <c r="P10" s="352" t="s">
        <v>319</v>
      </c>
      <c r="Q10" s="352" t="s">
        <v>64</v>
      </c>
      <c r="R10" s="352" t="s">
        <v>69</v>
      </c>
      <c r="T10" s="352" t="s">
        <v>319</v>
      </c>
      <c r="U10" s="352" t="s">
        <v>64</v>
      </c>
      <c r="V10" s="352" t="s">
        <v>70</v>
      </c>
    </row>
    <row r="11" spans="1:22" ht="44.25" customHeight="1" thickBot="1" x14ac:dyDescent="0.25">
      <c r="A11" s="486"/>
      <c r="B11" s="486"/>
      <c r="C11" s="242">
        <v>0.05</v>
      </c>
      <c r="D11" s="172">
        <f>0.2-C11</f>
        <v>0.15000000000000002</v>
      </c>
      <c r="E11" s="171">
        <v>0.8</v>
      </c>
      <c r="F11" s="171">
        <v>1</v>
      </c>
      <c r="G11" s="488"/>
      <c r="H11" s="354"/>
      <c r="I11" s="354"/>
      <c r="J11" s="354"/>
      <c r="L11" s="354"/>
      <c r="M11" s="354"/>
      <c r="N11" s="354"/>
      <c r="P11" s="354"/>
      <c r="Q11" s="354"/>
      <c r="R11" s="354"/>
      <c r="T11" s="354"/>
      <c r="U11" s="354"/>
      <c r="V11" s="354"/>
    </row>
    <row r="12" spans="1:22" ht="17.25" thickBot="1" x14ac:dyDescent="0.3">
      <c r="A12" s="456" t="s">
        <v>334</v>
      </c>
      <c r="B12" s="457"/>
      <c r="C12" s="482"/>
      <c r="D12" s="482"/>
      <c r="E12" s="482"/>
      <c r="F12" s="483"/>
      <c r="G12" s="75"/>
      <c r="H12" s="450" t="s">
        <v>350</v>
      </c>
      <c r="I12" s="451"/>
      <c r="J12" s="452"/>
      <c r="L12" s="450" t="s">
        <v>350</v>
      </c>
      <c r="M12" s="451"/>
      <c r="N12" s="452"/>
      <c r="P12" s="450" t="s">
        <v>350</v>
      </c>
      <c r="Q12" s="451"/>
      <c r="R12" s="452"/>
      <c r="T12" s="450" t="s">
        <v>350</v>
      </c>
      <c r="U12" s="451"/>
      <c r="V12" s="452"/>
    </row>
    <row r="13" spans="1:22" ht="17.25" thickBot="1" x14ac:dyDescent="0.3">
      <c r="A13" s="44" t="s">
        <v>332</v>
      </c>
      <c r="B13" s="235" t="s">
        <v>333</v>
      </c>
      <c r="C13" s="178">
        <f>(C11*F13)</f>
        <v>4750</v>
      </c>
      <c r="D13" s="179">
        <f>(D11*F13)</f>
        <v>14250.000000000002</v>
      </c>
      <c r="E13" s="180">
        <f>(0.8*F13)</f>
        <v>76000</v>
      </c>
      <c r="F13" s="181">
        <f>V13</f>
        <v>95000</v>
      </c>
      <c r="H13" s="260">
        <v>95000</v>
      </c>
      <c r="I13" s="260"/>
      <c r="J13" s="7">
        <f>H13+I13</f>
        <v>95000</v>
      </c>
      <c r="L13" s="8">
        <f>J13</f>
        <v>95000</v>
      </c>
      <c r="M13" s="260"/>
      <c r="N13" s="9">
        <f>L13+M13</f>
        <v>95000</v>
      </c>
      <c r="P13" s="50">
        <f>N13</f>
        <v>95000</v>
      </c>
      <c r="Q13" s="9">
        <v>0</v>
      </c>
      <c r="R13" s="9">
        <f>P13+Q13</f>
        <v>95000</v>
      </c>
      <c r="T13" s="50">
        <f>R13</f>
        <v>95000</v>
      </c>
      <c r="U13" s="9">
        <v>0</v>
      </c>
      <c r="V13" s="9">
        <f>T13+U13</f>
        <v>95000</v>
      </c>
    </row>
    <row r="14" spans="1:22" ht="27.75" customHeight="1" thickBot="1" x14ac:dyDescent="0.3">
      <c r="A14" s="54" t="s">
        <v>335</v>
      </c>
      <c r="B14" s="318" t="s">
        <v>421</v>
      </c>
      <c r="C14" s="475"/>
      <c r="D14" s="476"/>
      <c r="E14" s="477"/>
      <c r="F14" s="478"/>
      <c r="G14" s="174"/>
      <c r="H14" s="479" t="s">
        <v>354</v>
      </c>
      <c r="I14" s="480"/>
      <c r="J14" s="481"/>
      <c r="L14" s="479" t="s">
        <v>354</v>
      </c>
      <c r="M14" s="480"/>
      <c r="N14" s="481"/>
      <c r="P14" s="479" t="s">
        <v>354</v>
      </c>
      <c r="Q14" s="480"/>
      <c r="R14" s="481"/>
      <c r="T14" s="479" t="s">
        <v>354</v>
      </c>
      <c r="U14" s="480"/>
      <c r="V14" s="481"/>
    </row>
    <row r="15" spans="1:22" ht="17.25" thickBot="1" x14ac:dyDescent="0.3">
      <c r="A15" s="465" t="s">
        <v>378</v>
      </c>
      <c r="B15" s="466"/>
      <c r="C15" s="182">
        <f>C13</f>
        <v>4750</v>
      </c>
      <c r="D15" s="176">
        <f>D13</f>
        <v>14250.000000000002</v>
      </c>
      <c r="E15" s="177">
        <f>E13</f>
        <v>76000</v>
      </c>
      <c r="F15" s="183">
        <f>F13</f>
        <v>95000</v>
      </c>
      <c r="H15" s="16">
        <f>SUM(H13)</f>
        <v>95000</v>
      </c>
      <c r="I15" s="15">
        <f>SUM(I13:I13)</f>
        <v>0</v>
      </c>
      <c r="J15" s="17">
        <f>H15+I15</f>
        <v>95000</v>
      </c>
      <c r="L15" s="16">
        <f>J15</f>
        <v>95000</v>
      </c>
      <c r="M15" s="15">
        <f>SUM(M13:M13)</f>
        <v>0</v>
      </c>
      <c r="N15" s="17">
        <f>L15+M15</f>
        <v>95000</v>
      </c>
      <c r="P15" s="16">
        <f>N15</f>
        <v>95000</v>
      </c>
      <c r="Q15" s="15">
        <f>SUM(Q13:Q13)</f>
        <v>0</v>
      </c>
      <c r="R15" s="17">
        <f>P15+Q15</f>
        <v>95000</v>
      </c>
      <c r="T15" s="16">
        <f>R15</f>
        <v>95000</v>
      </c>
      <c r="U15" s="15">
        <f>SUM(U13:U13)</f>
        <v>0</v>
      </c>
      <c r="V15" s="17">
        <f>T15+U15</f>
        <v>95000</v>
      </c>
    </row>
    <row r="16" spans="1:22" ht="17.25" thickBot="1" x14ac:dyDescent="0.3">
      <c r="A16" s="236"/>
      <c r="B16" s="237"/>
      <c r="C16" s="238"/>
      <c r="D16" s="238"/>
      <c r="E16" s="238"/>
      <c r="F16" s="239"/>
      <c r="G16" s="56"/>
    </row>
    <row r="17" spans="1:22" ht="18" thickTop="1" thickBot="1" x14ac:dyDescent="0.3">
      <c r="A17" s="473" t="s">
        <v>376</v>
      </c>
      <c r="B17" s="474"/>
      <c r="C17" s="240">
        <f>SUM('PWP &amp; Amendments'!C57+C15)</f>
        <v>31343.8</v>
      </c>
      <c r="D17" s="240">
        <f>SUM('PWP &amp; Amendments'!D57+D15)</f>
        <v>14250.000000000002</v>
      </c>
      <c r="E17" s="240">
        <f>SUM('PWP &amp; Amendments'!E57+E15)</f>
        <v>182375.2</v>
      </c>
      <c r="F17" s="240">
        <f>SUM('PWP &amp; Amendments'!F57+F15)</f>
        <v>227969</v>
      </c>
      <c r="H17" s="240">
        <f>SUM('PWP &amp; Amendments'!H57+H15)</f>
        <v>227969</v>
      </c>
      <c r="I17" s="240">
        <f>SUM('PWP &amp; Amendments'!I57+I15)</f>
        <v>0</v>
      </c>
      <c r="J17" s="240">
        <f>SUM('PWP &amp; Amendments'!J57+J15)</f>
        <v>227969</v>
      </c>
      <c r="L17" s="240">
        <f>SUM('PWP &amp; Amendments'!L57+L15)</f>
        <v>227969</v>
      </c>
      <c r="M17" s="240">
        <f>SUM('PWP &amp; Amendments'!M57+M15)</f>
        <v>0</v>
      </c>
      <c r="N17" s="240">
        <f>SUM('PWP &amp; Amendments'!N57+N15)</f>
        <v>227969</v>
      </c>
      <c r="P17" s="240">
        <f>SUM('PWP &amp; Amendments'!P57+P15)</f>
        <v>227969</v>
      </c>
      <c r="Q17" s="240">
        <f>SUM('PWP &amp; Amendments'!Q57+Q15)</f>
        <v>0</v>
      </c>
      <c r="R17" s="240">
        <f>SUM('PWP &amp; Amendments'!R57+R15)</f>
        <v>227969</v>
      </c>
      <c r="T17" s="240">
        <f>SUM('PWP &amp; Amendments'!T57+T15)</f>
        <v>227969</v>
      </c>
      <c r="U17" s="240">
        <f>SUM('PWP &amp; Amendments'!U57+U15)</f>
        <v>0</v>
      </c>
      <c r="V17" s="240">
        <f>SUM('PWP &amp; Amendments'!V57+V15)</f>
        <v>227969</v>
      </c>
    </row>
    <row r="19" spans="1:22" ht="20.25" x14ac:dyDescent="0.3">
      <c r="B19" s="317" t="s">
        <v>379</v>
      </c>
    </row>
    <row r="20" spans="1:22" ht="48" customHeight="1" x14ac:dyDescent="0.2">
      <c r="B20" s="487" t="s">
        <v>422</v>
      </c>
      <c r="C20" s="487"/>
      <c r="D20" s="487"/>
      <c r="E20" s="487"/>
      <c r="F20" s="487"/>
    </row>
    <row r="23" spans="1:22" ht="15.75" x14ac:dyDescent="0.2">
      <c r="A23" s="339" t="s">
        <v>71</v>
      </c>
      <c r="B23" s="339"/>
      <c r="C23" s="57"/>
    </row>
    <row r="24" spans="1:22" ht="15" x14ac:dyDescent="0.2">
      <c r="A24" s="241"/>
      <c r="B24" s="58"/>
      <c r="C24" s="57"/>
    </row>
    <row r="25" spans="1:22" ht="15.75" thickBot="1" x14ac:dyDescent="0.25">
      <c r="A25" s="241"/>
      <c r="B25" s="58" t="s">
        <v>16</v>
      </c>
      <c r="C25" s="57"/>
    </row>
    <row r="26" spans="1:22" ht="15.75" x14ac:dyDescent="0.25">
      <c r="A26" s="241"/>
      <c r="B26" s="332" t="s">
        <v>17</v>
      </c>
      <c r="C26" s="57"/>
    </row>
    <row r="27" spans="1:22" ht="15.75" x14ac:dyDescent="0.25">
      <c r="A27" s="241"/>
      <c r="B27" s="231"/>
      <c r="C27" s="57"/>
    </row>
    <row r="28" spans="1:22" ht="15.75" thickBot="1" x14ac:dyDescent="0.25">
      <c r="A28" s="241"/>
      <c r="B28" s="58" t="s">
        <v>16</v>
      </c>
      <c r="C28" s="57"/>
    </row>
    <row r="29" spans="1:22" ht="15.75" x14ac:dyDescent="0.25">
      <c r="A29" s="241"/>
      <c r="B29" s="332" t="s">
        <v>18</v>
      </c>
      <c r="C29" s="57"/>
    </row>
    <row r="30" spans="1:22" ht="16.5" thickBot="1" x14ac:dyDescent="0.3">
      <c r="A30" s="241"/>
      <c r="B30" s="231"/>
      <c r="C30" s="57"/>
    </row>
    <row r="31" spans="1:22" ht="15.75" x14ac:dyDescent="0.25">
      <c r="A31" s="241"/>
      <c r="B31" s="321"/>
      <c r="C31" s="322"/>
      <c r="D31" s="323"/>
      <c r="E31" s="323"/>
      <c r="F31" s="323"/>
      <c r="G31" s="323"/>
      <c r="H31" s="324"/>
    </row>
    <row r="32" spans="1:22" x14ac:dyDescent="0.2">
      <c r="B32" s="236"/>
      <c r="H32" s="325"/>
    </row>
    <row r="33" spans="2:8" ht="15.75" x14ac:dyDescent="0.25">
      <c r="B33" s="236"/>
      <c r="C33" s="231" t="s">
        <v>380</v>
      </c>
      <c r="D33" s="153" t="str">
        <f>$B$4</f>
        <v>50343.4.20</v>
      </c>
      <c r="H33" s="325"/>
    </row>
    <row r="34" spans="2:8" ht="15.75" x14ac:dyDescent="0.25">
      <c r="B34" s="236"/>
      <c r="C34" s="231" t="s">
        <v>381</v>
      </c>
      <c r="D34" s="153">
        <f>$B$5</f>
        <v>7500025356</v>
      </c>
      <c r="H34" s="325"/>
    </row>
    <row r="35" spans="2:8" ht="15.75" x14ac:dyDescent="0.25">
      <c r="B35" s="236"/>
      <c r="C35" s="58"/>
      <c r="D35" s="231" t="str">
        <f>'PWP &amp; Amendments'!$A$1</f>
        <v>FY 2023 (July 1, 2022-June 30, 2023)</v>
      </c>
      <c r="H35" s="325"/>
    </row>
    <row r="36" spans="2:8" ht="15.75" x14ac:dyDescent="0.25">
      <c r="B36" s="236"/>
      <c r="C36" s="167"/>
      <c r="D36" s="231" t="str">
        <f>'PWP &amp; Amendments'!$A$4</f>
        <v>Foothills RPO</v>
      </c>
      <c r="H36" s="325"/>
    </row>
    <row r="37" spans="2:8" ht="16.5" thickBot="1" x14ac:dyDescent="0.3">
      <c r="B37" s="236"/>
      <c r="C37" s="152" t="str">
        <f>$B$14</f>
        <v>Fonta Flora Trail Feasibility Study</v>
      </c>
      <c r="D37" s="231"/>
      <c r="H37" s="325"/>
    </row>
    <row r="38" spans="2:8" ht="16.5" thickBot="1" x14ac:dyDescent="0.25">
      <c r="B38" s="326"/>
      <c r="C38" s="493" t="s">
        <v>382</v>
      </c>
      <c r="D38" s="494"/>
      <c r="E38" s="494"/>
      <c r="F38" s="495"/>
      <c r="H38" s="325"/>
    </row>
    <row r="39" spans="2:8" ht="16.5" thickBot="1" x14ac:dyDescent="0.3">
      <c r="B39" s="236"/>
      <c r="C39" s="496" t="s">
        <v>356</v>
      </c>
      <c r="D39" s="497"/>
      <c r="E39" s="497"/>
      <c r="F39" s="498"/>
      <c r="H39" s="325"/>
    </row>
    <row r="40" spans="2:8" ht="12.75" customHeight="1" x14ac:dyDescent="0.2">
      <c r="B40" s="236"/>
      <c r="C40" s="352" t="s">
        <v>320</v>
      </c>
      <c r="D40" s="352" t="s">
        <v>321</v>
      </c>
      <c r="E40" s="352" t="s">
        <v>322</v>
      </c>
      <c r="F40" s="489" t="s">
        <v>323</v>
      </c>
      <c r="H40" s="325"/>
    </row>
    <row r="41" spans="2:8" ht="33" customHeight="1" thickBot="1" x14ac:dyDescent="0.25">
      <c r="B41" s="236"/>
      <c r="C41" s="354"/>
      <c r="D41" s="354"/>
      <c r="E41" s="354"/>
      <c r="F41" s="490"/>
      <c r="H41" s="325"/>
    </row>
    <row r="42" spans="2:8" ht="17.25" thickBot="1" x14ac:dyDescent="0.3">
      <c r="B42" s="236"/>
      <c r="C42" s="297" t="s">
        <v>334</v>
      </c>
      <c r="D42" s="296"/>
      <c r="E42" s="296"/>
      <c r="F42" s="298"/>
      <c r="H42" s="325"/>
    </row>
    <row r="43" spans="2:8" ht="15.75" x14ac:dyDescent="0.25">
      <c r="B43" s="236"/>
      <c r="C43" s="221">
        <f>SUM(C44:C44)</f>
        <v>0</v>
      </c>
      <c r="D43" s="207">
        <f>E43/F43</f>
        <v>0</v>
      </c>
      <c r="E43" s="208">
        <f>SUM(B43:C43)</f>
        <v>0</v>
      </c>
      <c r="F43" s="288">
        <f>F13</f>
        <v>95000</v>
      </c>
      <c r="H43" s="325"/>
    </row>
    <row r="44" spans="2:8" ht="15" x14ac:dyDescent="0.2">
      <c r="B44" s="327"/>
      <c r="C44" s="116"/>
      <c r="D44" s="206"/>
      <c r="E44" s="259">
        <f>SUM(C44:C44)</f>
        <v>0</v>
      </c>
      <c r="F44" s="289"/>
      <c r="H44" s="325"/>
    </row>
    <row r="45" spans="2:8" ht="15.75" x14ac:dyDescent="0.25">
      <c r="B45" s="201" t="s">
        <v>21</v>
      </c>
      <c r="C45" s="196">
        <f>C43</f>
        <v>0</v>
      </c>
      <c r="D45" s="197">
        <f>E45/F45</f>
        <v>0</v>
      </c>
      <c r="E45" s="198">
        <f>SUM(C45:C45)</f>
        <v>0</v>
      </c>
      <c r="F45" s="290">
        <f>F43</f>
        <v>95000</v>
      </c>
      <c r="H45" s="325"/>
    </row>
    <row r="46" spans="2:8" ht="15.75" x14ac:dyDescent="0.25">
      <c r="B46" s="202" t="s">
        <v>343</v>
      </c>
      <c r="C46" s="215">
        <f>E11*C44</f>
        <v>0</v>
      </c>
      <c r="D46" s="200"/>
      <c r="E46" s="199">
        <f>E44*E11</f>
        <v>0</v>
      </c>
      <c r="F46" s="291">
        <f>F45*E11</f>
        <v>76000</v>
      </c>
      <c r="H46" s="325"/>
    </row>
    <row r="47" spans="2:8" ht="15.75" x14ac:dyDescent="0.2">
      <c r="B47" s="201" t="s">
        <v>344</v>
      </c>
      <c r="C47" s="215">
        <f>ROUNDUP((C45*D11),2)</f>
        <v>0</v>
      </c>
      <c r="D47" s="200"/>
      <c r="E47" s="199">
        <f>ROUNDUP((E45*D11),2)</f>
        <v>0</v>
      </c>
      <c r="F47" s="291">
        <f>D11*F43</f>
        <v>14250.000000000002</v>
      </c>
      <c r="H47" s="325"/>
    </row>
    <row r="48" spans="2:8" ht="16.5" thickBot="1" x14ac:dyDescent="0.25">
      <c r="B48" s="203" t="s">
        <v>22</v>
      </c>
      <c r="C48" s="204">
        <f>ROUNDUP((C45*C11),2)</f>
        <v>0</v>
      </c>
      <c r="D48" s="205"/>
      <c r="E48" s="204">
        <f>ROUNDUP((E45*C11),2)</f>
        <v>0</v>
      </c>
      <c r="F48" s="292">
        <f>C11*F43</f>
        <v>4750</v>
      </c>
      <c r="H48" s="325"/>
    </row>
    <row r="49" spans="2:8" ht="21" thickBot="1" x14ac:dyDescent="0.25">
      <c r="B49" s="214" t="s">
        <v>353</v>
      </c>
      <c r="C49" s="218">
        <f>C46+C47</f>
        <v>0</v>
      </c>
      <c r="D49" s="219"/>
      <c r="E49" s="299"/>
      <c r="F49" s="300"/>
      <c r="H49" s="325"/>
    </row>
    <row r="50" spans="2:8" x14ac:dyDescent="0.2">
      <c r="B50" s="236"/>
      <c r="H50" s="325"/>
    </row>
    <row r="51" spans="2:8" x14ac:dyDescent="0.2">
      <c r="B51" s="491" t="s">
        <v>392</v>
      </c>
      <c r="C51" s="492"/>
      <c r="D51" s="492"/>
      <c r="E51" s="492"/>
      <c r="F51" s="492"/>
      <c r="H51" s="325"/>
    </row>
    <row r="52" spans="2:8" x14ac:dyDescent="0.2">
      <c r="B52" s="491"/>
      <c r="C52" s="492"/>
      <c r="D52" s="492"/>
      <c r="E52" s="492"/>
      <c r="F52" s="492"/>
      <c r="H52" s="325"/>
    </row>
    <row r="53" spans="2:8" x14ac:dyDescent="0.2">
      <c r="B53" s="491"/>
      <c r="C53" s="492"/>
      <c r="D53" s="492"/>
      <c r="E53" s="492"/>
      <c r="F53" s="492"/>
      <c r="H53" s="325"/>
    </row>
    <row r="54" spans="2:8" x14ac:dyDescent="0.2">
      <c r="B54" s="491"/>
      <c r="C54" s="492"/>
      <c r="D54" s="492"/>
      <c r="E54" s="492"/>
      <c r="F54" s="492"/>
      <c r="H54" s="325"/>
    </row>
    <row r="55" spans="2:8" x14ac:dyDescent="0.2">
      <c r="B55" s="491"/>
      <c r="C55" s="492"/>
      <c r="D55" s="492"/>
      <c r="E55" s="492"/>
      <c r="F55" s="492"/>
      <c r="H55" s="325"/>
    </row>
    <row r="56" spans="2:8" x14ac:dyDescent="0.2">
      <c r="B56" s="491"/>
      <c r="C56" s="492"/>
      <c r="D56" s="492"/>
      <c r="E56" s="492"/>
      <c r="F56" s="492"/>
      <c r="H56" s="325"/>
    </row>
    <row r="57" spans="2:8" ht="13.5" thickBot="1" x14ac:dyDescent="0.25">
      <c r="B57" s="328"/>
      <c r="C57" s="329"/>
      <c r="D57" s="329"/>
      <c r="E57" s="329"/>
      <c r="F57" s="329"/>
      <c r="G57" s="329"/>
      <c r="H57" s="330"/>
    </row>
    <row r="58" spans="2:8" ht="13.5" thickBot="1" x14ac:dyDescent="0.25"/>
    <row r="59" spans="2:8" x14ac:dyDescent="0.2">
      <c r="B59" s="331"/>
      <c r="C59" s="323"/>
      <c r="D59" s="323"/>
      <c r="E59" s="323"/>
      <c r="F59" s="323"/>
      <c r="G59" s="323"/>
      <c r="H59" s="324"/>
    </row>
    <row r="60" spans="2:8" ht="15.75" x14ac:dyDescent="0.25">
      <c r="B60" s="236"/>
      <c r="C60" s="231" t="s">
        <v>380</v>
      </c>
      <c r="D60" s="153" t="str">
        <f>$B$4</f>
        <v>50343.4.20</v>
      </c>
      <c r="H60" s="325"/>
    </row>
    <row r="61" spans="2:8" ht="15.75" x14ac:dyDescent="0.25">
      <c r="B61" s="236"/>
      <c r="C61" s="231" t="s">
        <v>381</v>
      </c>
      <c r="D61" s="153">
        <f>$B$5</f>
        <v>7500025356</v>
      </c>
      <c r="H61" s="325"/>
    </row>
    <row r="62" spans="2:8" ht="15.75" x14ac:dyDescent="0.25">
      <c r="B62" s="236"/>
      <c r="C62" s="58"/>
      <c r="D62" s="231" t="str">
        <f>'PWP &amp; Amendments'!$A$1</f>
        <v>FY 2023 (July 1, 2022-June 30, 2023)</v>
      </c>
      <c r="H62" s="325"/>
    </row>
    <row r="63" spans="2:8" ht="15.75" x14ac:dyDescent="0.25">
      <c r="B63" s="236"/>
      <c r="C63" s="167"/>
      <c r="D63" s="231" t="str">
        <f>'PWP &amp; Amendments'!$A$4</f>
        <v>Foothills RPO</v>
      </c>
      <c r="H63" s="325"/>
    </row>
    <row r="64" spans="2:8" ht="16.5" thickBot="1" x14ac:dyDescent="0.3">
      <c r="B64" s="236"/>
      <c r="C64" s="152" t="str">
        <f>$B$14</f>
        <v>Fonta Flora Trail Feasibility Study</v>
      </c>
      <c r="D64" s="231"/>
      <c r="H64" s="325"/>
    </row>
    <row r="65" spans="2:8" ht="16.5" thickBot="1" x14ac:dyDescent="0.25">
      <c r="B65" s="326"/>
      <c r="C65" s="493" t="s">
        <v>383</v>
      </c>
      <c r="D65" s="494"/>
      <c r="E65" s="494"/>
      <c r="F65" s="495"/>
      <c r="H65" s="325"/>
    </row>
    <row r="66" spans="2:8" ht="16.5" thickBot="1" x14ac:dyDescent="0.3">
      <c r="B66" s="236"/>
      <c r="C66" s="496" t="s">
        <v>356</v>
      </c>
      <c r="D66" s="497"/>
      <c r="E66" s="497"/>
      <c r="F66" s="498"/>
      <c r="H66" s="325"/>
    </row>
    <row r="67" spans="2:8" x14ac:dyDescent="0.2">
      <c r="B67" s="236"/>
      <c r="C67" s="352" t="s">
        <v>325</v>
      </c>
      <c r="D67" s="352" t="s">
        <v>321</v>
      </c>
      <c r="E67" s="352" t="s">
        <v>322</v>
      </c>
      <c r="F67" s="489" t="s">
        <v>323</v>
      </c>
      <c r="H67" s="325"/>
    </row>
    <row r="68" spans="2:8" ht="35.25" customHeight="1" thickBot="1" x14ac:dyDescent="0.25">
      <c r="B68" s="236"/>
      <c r="C68" s="354"/>
      <c r="D68" s="354"/>
      <c r="E68" s="354"/>
      <c r="F68" s="490"/>
      <c r="H68" s="325"/>
    </row>
    <row r="69" spans="2:8" ht="17.25" thickBot="1" x14ac:dyDescent="0.3">
      <c r="B69" s="236"/>
      <c r="C69" s="297" t="s">
        <v>334</v>
      </c>
      <c r="D69" s="296"/>
      <c r="E69" s="296"/>
      <c r="F69" s="298"/>
      <c r="H69" s="325"/>
    </row>
    <row r="70" spans="2:8" ht="15.75" x14ac:dyDescent="0.25">
      <c r="B70" s="236"/>
      <c r="C70" s="221">
        <f>SUM(C71:C71)</f>
        <v>0</v>
      </c>
      <c r="D70" s="207">
        <f>E70/F70</f>
        <v>0</v>
      </c>
      <c r="E70" s="208">
        <f>C70+C43</f>
        <v>0</v>
      </c>
      <c r="F70" s="288">
        <f>F43</f>
        <v>95000</v>
      </c>
      <c r="H70" s="325"/>
    </row>
    <row r="71" spans="2:8" ht="15" x14ac:dyDescent="0.2">
      <c r="B71" s="327"/>
      <c r="C71" s="116"/>
      <c r="D71" s="206"/>
      <c r="E71" s="259">
        <f>C71+E44</f>
        <v>0</v>
      </c>
      <c r="F71" s="289"/>
      <c r="H71" s="325"/>
    </row>
    <row r="72" spans="2:8" ht="15.75" x14ac:dyDescent="0.25">
      <c r="B72" s="201" t="s">
        <v>21</v>
      </c>
      <c r="C72" s="196">
        <f>C70</f>
        <v>0</v>
      </c>
      <c r="D72" s="197">
        <f>E72/F72</f>
        <v>0</v>
      </c>
      <c r="E72" s="198">
        <f>C72+E45</f>
        <v>0</v>
      </c>
      <c r="F72" s="290">
        <f>$F$70</f>
        <v>95000</v>
      </c>
      <c r="H72" s="325"/>
    </row>
    <row r="73" spans="2:8" ht="15.75" x14ac:dyDescent="0.25">
      <c r="B73" s="202" t="s">
        <v>343</v>
      </c>
      <c r="C73" s="215">
        <f>$E$11*C71</f>
        <v>0</v>
      </c>
      <c r="D73" s="200"/>
      <c r="E73" s="199">
        <f>C73+E46</f>
        <v>0</v>
      </c>
      <c r="F73" s="291">
        <f>$F$46</f>
        <v>76000</v>
      </c>
      <c r="H73" s="325"/>
    </row>
    <row r="74" spans="2:8" ht="15.75" x14ac:dyDescent="0.2">
      <c r="B74" s="201" t="s">
        <v>344</v>
      </c>
      <c r="C74" s="215">
        <f>ROUNDUP((C72*$D$11),2)</f>
        <v>0</v>
      </c>
      <c r="D74" s="200"/>
      <c r="E74" s="199">
        <f>C74+E47</f>
        <v>0</v>
      </c>
      <c r="F74" s="291">
        <f>$F$47</f>
        <v>14250.000000000002</v>
      </c>
      <c r="H74" s="325"/>
    </row>
    <row r="75" spans="2:8" ht="16.5" thickBot="1" x14ac:dyDescent="0.25">
      <c r="B75" s="203" t="s">
        <v>22</v>
      </c>
      <c r="C75" s="204">
        <f>ROUNDUP((C72*$C$11),2)</f>
        <v>0</v>
      </c>
      <c r="D75" s="205"/>
      <c r="E75" s="204">
        <f>C75+E48</f>
        <v>0</v>
      </c>
      <c r="F75" s="292">
        <f>$F$48</f>
        <v>4750</v>
      </c>
      <c r="H75" s="325"/>
    </row>
    <row r="76" spans="2:8" ht="21" thickBot="1" x14ac:dyDescent="0.25">
      <c r="B76" s="214" t="s">
        <v>384</v>
      </c>
      <c r="C76" s="218">
        <f>C73+C74</f>
        <v>0</v>
      </c>
      <c r="D76" s="219"/>
      <c r="E76" s="299"/>
      <c r="F76" s="300"/>
      <c r="H76" s="325"/>
    </row>
    <row r="77" spans="2:8" x14ac:dyDescent="0.2">
      <c r="B77" s="236"/>
      <c r="H77" s="325"/>
    </row>
    <row r="78" spans="2:8" x14ac:dyDescent="0.2">
      <c r="B78" s="491" t="s">
        <v>393</v>
      </c>
      <c r="C78" s="492"/>
      <c r="D78" s="492"/>
      <c r="E78" s="492"/>
      <c r="F78" s="492"/>
      <c r="H78" s="325"/>
    </row>
    <row r="79" spans="2:8" x14ac:dyDescent="0.2">
      <c r="B79" s="491"/>
      <c r="C79" s="492"/>
      <c r="D79" s="492"/>
      <c r="E79" s="492"/>
      <c r="F79" s="492"/>
      <c r="H79" s="325"/>
    </row>
    <row r="80" spans="2:8" x14ac:dyDescent="0.2">
      <c r="B80" s="491"/>
      <c r="C80" s="492"/>
      <c r="D80" s="492"/>
      <c r="E80" s="492"/>
      <c r="F80" s="492"/>
      <c r="H80" s="325"/>
    </row>
    <row r="81" spans="2:8" x14ac:dyDescent="0.2">
      <c r="B81" s="491"/>
      <c r="C81" s="492"/>
      <c r="D81" s="492"/>
      <c r="E81" s="492"/>
      <c r="F81" s="492"/>
      <c r="H81" s="325"/>
    </row>
    <row r="82" spans="2:8" x14ac:dyDescent="0.2">
      <c r="B82" s="491"/>
      <c r="C82" s="492"/>
      <c r="D82" s="492"/>
      <c r="E82" s="492"/>
      <c r="F82" s="492"/>
      <c r="H82" s="325"/>
    </row>
    <row r="83" spans="2:8" x14ac:dyDescent="0.2">
      <c r="B83" s="491"/>
      <c r="C83" s="492"/>
      <c r="D83" s="492"/>
      <c r="E83" s="492"/>
      <c r="F83" s="492"/>
      <c r="H83" s="325"/>
    </row>
    <row r="84" spans="2:8" ht="13.5" thickBot="1" x14ac:dyDescent="0.25">
      <c r="B84" s="328"/>
      <c r="C84" s="329"/>
      <c r="D84" s="329"/>
      <c r="E84" s="329"/>
      <c r="F84" s="329"/>
      <c r="G84" s="329"/>
      <c r="H84" s="330"/>
    </row>
    <row r="85" spans="2:8" ht="13.5" thickBot="1" x14ac:dyDescent="0.25"/>
    <row r="86" spans="2:8" x14ac:dyDescent="0.2">
      <c r="B86" s="331"/>
      <c r="C86" s="323"/>
      <c r="D86" s="323"/>
      <c r="E86" s="323"/>
      <c r="F86" s="323"/>
      <c r="G86" s="323"/>
      <c r="H86" s="324"/>
    </row>
    <row r="87" spans="2:8" ht="15.75" x14ac:dyDescent="0.25">
      <c r="B87" s="236"/>
      <c r="C87" s="231" t="s">
        <v>380</v>
      </c>
      <c r="D87" s="153" t="str">
        <f>$B$4</f>
        <v>50343.4.20</v>
      </c>
      <c r="H87" s="325"/>
    </row>
    <row r="88" spans="2:8" ht="15.75" x14ac:dyDescent="0.25">
      <c r="B88" s="236"/>
      <c r="C88" s="231" t="s">
        <v>381</v>
      </c>
      <c r="D88" s="153">
        <f>$B$5</f>
        <v>7500025356</v>
      </c>
      <c r="H88" s="325"/>
    </row>
    <row r="89" spans="2:8" ht="15.75" x14ac:dyDescent="0.25">
      <c r="B89" s="236"/>
      <c r="C89" s="58"/>
      <c r="D89" s="231" t="str">
        <f>'PWP &amp; Amendments'!$A$1</f>
        <v>FY 2023 (July 1, 2022-June 30, 2023)</v>
      </c>
      <c r="H89" s="325"/>
    </row>
    <row r="90" spans="2:8" ht="15.75" x14ac:dyDescent="0.25">
      <c r="B90" s="236"/>
      <c r="C90" s="167"/>
      <c r="D90" s="231" t="str">
        <f>'PWP &amp; Amendments'!$A$4</f>
        <v>Foothills RPO</v>
      </c>
      <c r="H90" s="325"/>
    </row>
    <row r="91" spans="2:8" ht="16.5" thickBot="1" x14ac:dyDescent="0.3">
      <c r="B91" s="236"/>
      <c r="C91" s="152" t="str">
        <f>$B$14</f>
        <v>Fonta Flora Trail Feasibility Study</v>
      </c>
      <c r="D91" s="231"/>
      <c r="H91" s="325"/>
    </row>
    <row r="92" spans="2:8" ht="16.5" thickBot="1" x14ac:dyDescent="0.25">
      <c r="B92" s="326"/>
      <c r="C92" s="493" t="s">
        <v>385</v>
      </c>
      <c r="D92" s="494"/>
      <c r="E92" s="494"/>
      <c r="F92" s="495"/>
      <c r="H92" s="325"/>
    </row>
    <row r="93" spans="2:8" ht="16.5" thickBot="1" x14ac:dyDescent="0.3">
      <c r="B93" s="236"/>
      <c r="C93" s="496" t="s">
        <v>356</v>
      </c>
      <c r="D93" s="497"/>
      <c r="E93" s="497"/>
      <c r="F93" s="498"/>
      <c r="H93" s="325"/>
    </row>
    <row r="94" spans="2:8" x14ac:dyDescent="0.2">
      <c r="B94" s="236"/>
      <c r="C94" s="352" t="s">
        <v>386</v>
      </c>
      <c r="D94" s="352" t="s">
        <v>321</v>
      </c>
      <c r="E94" s="352" t="s">
        <v>322</v>
      </c>
      <c r="F94" s="489" t="s">
        <v>323</v>
      </c>
      <c r="H94" s="325"/>
    </row>
    <row r="95" spans="2:8" ht="34.5" customHeight="1" thickBot="1" x14ac:dyDescent="0.25">
      <c r="B95" s="236"/>
      <c r="C95" s="354"/>
      <c r="D95" s="354"/>
      <c r="E95" s="354"/>
      <c r="F95" s="490"/>
      <c r="H95" s="325"/>
    </row>
    <row r="96" spans="2:8" ht="17.25" thickBot="1" x14ac:dyDescent="0.3">
      <c r="B96" s="236"/>
      <c r="C96" s="297" t="s">
        <v>334</v>
      </c>
      <c r="D96" s="296"/>
      <c r="E96" s="296"/>
      <c r="F96" s="298"/>
      <c r="H96" s="325"/>
    </row>
    <row r="97" spans="2:8" ht="15.75" x14ac:dyDescent="0.25">
      <c r="B97" s="236"/>
      <c r="C97" s="221">
        <f>SUM(C98:C98)</f>
        <v>0</v>
      </c>
      <c r="D97" s="207">
        <f>E97/F97</f>
        <v>0</v>
      </c>
      <c r="E97" s="208">
        <f>C97+E70</f>
        <v>0</v>
      </c>
      <c r="F97" s="288">
        <f>F70</f>
        <v>95000</v>
      </c>
      <c r="H97" s="325"/>
    </row>
    <row r="98" spans="2:8" ht="15" x14ac:dyDescent="0.2">
      <c r="B98" s="327"/>
      <c r="C98" s="116"/>
      <c r="D98" s="206"/>
      <c r="E98" s="259">
        <f>C98+E71</f>
        <v>0</v>
      </c>
      <c r="F98" s="289"/>
      <c r="H98" s="325"/>
    </row>
    <row r="99" spans="2:8" ht="15.75" x14ac:dyDescent="0.25">
      <c r="B99" s="201" t="s">
        <v>21</v>
      </c>
      <c r="C99" s="196">
        <f>C97</f>
        <v>0</v>
      </c>
      <c r="D99" s="197">
        <f>E99/F99</f>
        <v>0</v>
      </c>
      <c r="E99" s="198">
        <f>E97</f>
        <v>0</v>
      </c>
      <c r="F99" s="290">
        <f>$F$70</f>
        <v>95000</v>
      </c>
      <c r="H99" s="325"/>
    </row>
    <row r="100" spans="2:8" ht="15.75" x14ac:dyDescent="0.25">
      <c r="B100" s="202" t="s">
        <v>343</v>
      </c>
      <c r="C100" s="215">
        <f>$E$11*C98</f>
        <v>0</v>
      </c>
      <c r="D100" s="200"/>
      <c r="E100" s="199">
        <f>C100+E73</f>
        <v>0</v>
      </c>
      <c r="F100" s="291">
        <f>$F$46</f>
        <v>76000</v>
      </c>
      <c r="H100" s="325"/>
    </row>
    <row r="101" spans="2:8" ht="15.75" x14ac:dyDescent="0.2">
      <c r="B101" s="201" t="s">
        <v>344</v>
      </c>
      <c r="C101" s="215">
        <f>ROUNDUP((C99*$D$11),2)</f>
        <v>0</v>
      </c>
      <c r="D101" s="200"/>
      <c r="E101" s="199">
        <f>C101+E74</f>
        <v>0</v>
      </c>
      <c r="F101" s="291">
        <f>$F$47</f>
        <v>14250.000000000002</v>
      </c>
      <c r="H101" s="325"/>
    </row>
    <row r="102" spans="2:8" ht="16.5" thickBot="1" x14ac:dyDescent="0.25">
      <c r="B102" s="203" t="s">
        <v>22</v>
      </c>
      <c r="C102" s="204">
        <f>ROUNDUP((C99*$C$11),2)</f>
        <v>0</v>
      </c>
      <c r="D102" s="205"/>
      <c r="E102" s="204">
        <f>C102+E75</f>
        <v>0</v>
      </c>
      <c r="F102" s="292">
        <f>$F$48</f>
        <v>4750</v>
      </c>
      <c r="H102" s="325"/>
    </row>
    <row r="103" spans="2:8" ht="21" thickBot="1" x14ac:dyDescent="0.25">
      <c r="B103" s="214" t="s">
        <v>384</v>
      </c>
      <c r="C103" s="218">
        <f>C100+C101</f>
        <v>0</v>
      </c>
      <c r="D103" s="219"/>
      <c r="E103" s="299"/>
      <c r="F103" s="300"/>
      <c r="H103" s="325"/>
    </row>
    <row r="104" spans="2:8" x14ac:dyDescent="0.2">
      <c r="B104" s="236"/>
      <c r="H104" s="325"/>
    </row>
    <row r="105" spans="2:8" x14ac:dyDescent="0.2">
      <c r="B105" s="491" t="s">
        <v>394</v>
      </c>
      <c r="C105" s="492"/>
      <c r="D105" s="492"/>
      <c r="E105" s="492"/>
      <c r="F105" s="492"/>
      <c r="H105" s="325"/>
    </row>
    <row r="106" spans="2:8" x14ac:dyDescent="0.2">
      <c r="B106" s="491"/>
      <c r="C106" s="492"/>
      <c r="D106" s="492"/>
      <c r="E106" s="492"/>
      <c r="F106" s="492"/>
      <c r="H106" s="325"/>
    </row>
    <row r="107" spans="2:8" x14ac:dyDescent="0.2">
      <c r="B107" s="491"/>
      <c r="C107" s="492"/>
      <c r="D107" s="492"/>
      <c r="E107" s="492"/>
      <c r="F107" s="492"/>
      <c r="H107" s="325"/>
    </row>
    <row r="108" spans="2:8" x14ac:dyDescent="0.2">
      <c r="B108" s="491"/>
      <c r="C108" s="492"/>
      <c r="D108" s="492"/>
      <c r="E108" s="492"/>
      <c r="F108" s="492"/>
      <c r="H108" s="325"/>
    </row>
    <row r="109" spans="2:8" x14ac:dyDescent="0.2">
      <c r="B109" s="491"/>
      <c r="C109" s="492"/>
      <c r="D109" s="492"/>
      <c r="E109" s="492"/>
      <c r="F109" s="492"/>
      <c r="H109" s="325"/>
    </row>
    <row r="110" spans="2:8" x14ac:dyDescent="0.2">
      <c r="B110" s="491"/>
      <c r="C110" s="492"/>
      <c r="D110" s="492"/>
      <c r="E110" s="492"/>
      <c r="F110" s="492"/>
      <c r="H110" s="325"/>
    </row>
    <row r="111" spans="2:8" ht="13.5" thickBot="1" x14ac:dyDescent="0.25">
      <c r="B111" s="328"/>
      <c r="C111" s="329"/>
      <c r="D111" s="329"/>
      <c r="E111" s="329"/>
      <c r="F111" s="329"/>
      <c r="G111" s="329"/>
      <c r="H111" s="330"/>
    </row>
    <row r="113" spans="2:8" ht="13.5" thickBot="1" x14ac:dyDescent="0.25"/>
    <row r="114" spans="2:8" x14ac:dyDescent="0.2">
      <c r="B114" s="331"/>
      <c r="C114" s="323"/>
      <c r="D114" s="323"/>
      <c r="E114" s="323"/>
      <c r="F114" s="323"/>
      <c r="G114" s="323"/>
      <c r="H114" s="324"/>
    </row>
    <row r="115" spans="2:8" ht="15.75" x14ac:dyDescent="0.25">
      <c r="B115" s="236"/>
      <c r="C115" s="231" t="s">
        <v>380</v>
      </c>
      <c r="D115" s="153" t="str">
        <f>$B$4</f>
        <v>50343.4.20</v>
      </c>
      <c r="H115" s="325"/>
    </row>
    <row r="116" spans="2:8" ht="15.75" x14ac:dyDescent="0.25">
      <c r="B116" s="236"/>
      <c r="C116" s="231" t="s">
        <v>381</v>
      </c>
      <c r="D116" s="153">
        <f>$B$5</f>
        <v>7500025356</v>
      </c>
      <c r="H116" s="325"/>
    </row>
    <row r="117" spans="2:8" ht="15.75" x14ac:dyDescent="0.25">
      <c r="B117" s="236"/>
      <c r="C117" s="58"/>
      <c r="D117" s="231" t="str">
        <f>'PWP &amp; Amendments'!$A$1</f>
        <v>FY 2023 (July 1, 2022-June 30, 2023)</v>
      </c>
      <c r="H117" s="325"/>
    </row>
    <row r="118" spans="2:8" ht="15.75" x14ac:dyDescent="0.25">
      <c r="B118" s="236"/>
      <c r="C118" s="167"/>
      <c r="D118" s="231" t="str">
        <f>'PWP &amp; Amendments'!$A$4</f>
        <v>Foothills RPO</v>
      </c>
      <c r="H118" s="325"/>
    </row>
    <row r="119" spans="2:8" ht="16.5" thickBot="1" x14ac:dyDescent="0.3">
      <c r="B119" s="236"/>
      <c r="C119" s="152" t="str">
        <f>$B$14</f>
        <v>Fonta Flora Trail Feasibility Study</v>
      </c>
      <c r="D119" s="231"/>
      <c r="H119" s="325"/>
    </row>
    <row r="120" spans="2:8" ht="16.5" thickBot="1" x14ac:dyDescent="0.25">
      <c r="B120" s="326"/>
      <c r="C120" s="493" t="s">
        <v>388</v>
      </c>
      <c r="D120" s="494"/>
      <c r="E120" s="494"/>
      <c r="F120" s="495"/>
      <c r="H120" s="325"/>
    </row>
    <row r="121" spans="2:8" ht="16.5" thickBot="1" x14ac:dyDescent="0.3">
      <c r="B121" s="236"/>
      <c r="C121" s="496" t="s">
        <v>356</v>
      </c>
      <c r="D121" s="497"/>
      <c r="E121" s="497"/>
      <c r="F121" s="498"/>
      <c r="H121" s="325"/>
    </row>
    <row r="122" spans="2:8" x14ac:dyDescent="0.2">
      <c r="B122" s="236"/>
      <c r="C122" s="352" t="s">
        <v>389</v>
      </c>
      <c r="D122" s="352" t="s">
        <v>321</v>
      </c>
      <c r="E122" s="352" t="s">
        <v>322</v>
      </c>
      <c r="F122" s="489" t="s">
        <v>323</v>
      </c>
      <c r="H122" s="325"/>
    </row>
    <row r="123" spans="2:8" ht="35.25" customHeight="1" thickBot="1" x14ac:dyDescent="0.25">
      <c r="B123" s="236"/>
      <c r="C123" s="354"/>
      <c r="D123" s="354"/>
      <c r="E123" s="354"/>
      <c r="F123" s="490"/>
      <c r="H123" s="325"/>
    </row>
    <row r="124" spans="2:8" ht="17.25" thickBot="1" x14ac:dyDescent="0.3">
      <c r="B124" s="236"/>
      <c r="C124" s="297" t="s">
        <v>334</v>
      </c>
      <c r="D124" s="296"/>
      <c r="E124" s="296"/>
      <c r="F124" s="298"/>
      <c r="H124" s="325"/>
    </row>
    <row r="125" spans="2:8" ht="15.75" x14ac:dyDescent="0.25">
      <c r="B125" s="236"/>
      <c r="C125" s="221">
        <f>SUM(C126:C126)</f>
        <v>0</v>
      </c>
      <c r="D125" s="207">
        <f>E125/F125</f>
        <v>0</v>
      </c>
      <c r="E125" s="208">
        <f>C125+E97</f>
        <v>0</v>
      </c>
      <c r="F125" s="288">
        <f>F97</f>
        <v>95000</v>
      </c>
      <c r="H125" s="325"/>
    </row>
    <row r="126" spans="2:8" ht="15" x14ac:dyDescent="0.2">
      <c r="B126" s="327"/>
      <c r="C126" s="116"/>
      <c r="D126" s="206"/>
      <c r="E126" s="259">
        <f>C126+E98</f>
        <v>0</v>
      </c>
      <c r="F126" s="289"/>
      <c r="H126" s="325"/>
    </row>
    <row r="127" spans="2:8" ht="15.75" x14ac:dyDescent="0.25">
      <c r="B127" s="201" t="s">
        <v>21</v>
      </c>
      <c r="C127" s="196">
        <f>C125</f>
        <v>0</v>
      </c>
      <c r="D127" s="197">
        <f>E127/F127</f>
        <v>0</v>
      </c>
      <c r="E127" s="198">
        <f>E125</f>
        <v>0</v>
      </c>
      <c r="F127" s="290">
        <f>$F$70</f>
        <v>95000</v>
      </c>
      <c r="H127" s="325"/>
    </row>
    <row r="128" spans="2:8" ht="15.75" x14ac:dyDescent="0.25">
      <c r="B128" s="202" t="s">
        <v>343</v>
      </c>
      <c r="C128" s="215">
        <f>$E$11*C126</f>
        <v>0</v>
      </c>
      <c r="D128" s="200"/>
      <c r="E128" s="199">
        <f>C128+E100</f>
        <v>0</v>
      </c>
      <c r="F128" s="291">
        <f>$F$46</f>
        <v>76000</v>
      </c>
      <c r="H128" s="325"/>
    </row>
    <row r="129" spans="2:8" ht="15.75" x14ac:dyDescent="0.2">
      <c r="B129" s="201" t="s">
        <v>344</v>
      </c>
      <c r="C129" s="215">
        <f>ROUNDUP((C127*$D$11),2)</f>
        <v>0</v>
      </c>
      <c r="D129" s="200"/>
      <c r="E129" s="199">
        <f>C129+E101</f>
        <v>0</v>
      </c>
      <c r="F129" s="291">
        <f>$F$47</f>
        <v>14250.000000000002</v>
      </c>
      <c r="H129" s="325"/>
    </row>
    <row r="130" spans="2:8" ht="16.5" thickBot="1" x14ac:dyDescent="0.25">
      <c r="B130" s="203" t="s">
        <v>22</v>
      </c>
      <c r="C130" s="204">
        <f>ROUNDUP((C127*$C$11),2)</f>
        <v>0</v>
      </c>
      <c r="D130" s="205"/>
      <c r="E130" s="204">
        <f>C130+E102</f>
        <v>0</v>
      </c>
      <c r="F130" s="292">
        <f>$F$48</f>
        <v>4750</v>
      </c>
      <c r="H130" s="325"/>
    </row>
    <row r="131" spans="2:8" ht="21" thickBot="1" x14ac:dyDescent="0.25">
      <c r="B131" s="214" t="s">
        <v>384</v>
      </c>
      <c r="C131" s="218">
        <f>C128+C129</f>
        <v>0</v>
      </c>
      <c r="D131" s="219"/>
      <c r="E131" s="299"/>
      <c r="F131" s="300"/>
      <c r="H131" s="325"/>
    </row>
    <row r="132" spans="2:8" x14ac:dyDescent="0.2">
      <c r="B132" s="236"/>
      <c r="H132" s="325"/>
    </row>
    <row r="133" spans="2:8" x14ac:dyDescent="0.2">
      <c r="B133" s="491" t="s">
        <v>395</v>
      </c>
      <c r="C133" s="492"/>
      <c r="D133" s="492"/>
      <c r="E133" s="492"/>
      <c r="F133" s="492"/>
      <c r="H133" s="325"/>
    </row>
    <row r="134" spans="2:8" x14ac:dyDescent="0.2">
      <c r="B134" s="491"/>
      <c r="C134" s="492"/>
      <c r="D134" s="492"/>
      <c r="E134" s="492"/>
      <c r="F134" s="492"/>
      <c r="H134" s="325"/>
    </row>
    <row r="135" spans="2:8" x14ac:dyDescent="0.2">
      <c r="B135" s="491"/>
      <c r="C135" s="492"/>
      <c r="D135" s="492"/>
      <c r="E135" s="492"/>
      <c r="F135" s="492"/>
      <c r="H135" s="325"/>
    </row>
    <row r="136" spans="2:8" x14ac:dyDescent="0.2">
      <c r="B136" s="491"/>
      <c r="C136" s="492"/>
      <c r="D136" s="492"/>
      <c r="E136" s="492"/>
      <c r="F136" s="492"/>
      <c r="H136" s="325"/>
    </row>
    <row r="137" spans="2:8" x14ac:dyDescent="0.2">
      <c r="B137" s="491"/>
      <c r="C137" s="492"/>
      <c r="D137" s="492"/>
      <c r="E137" s="492"/>
      <c r="F137" s="492"/>
      <c r="H137" s="325"/>
    </row>
    <row r="138" spans="2:8" x14ac:dyDescent="0.2">
      <c r="B138" s="491"/>
      <c r="C138" s="492"/>
      <c r="D138" s="492"/>
      <c r="E138" s="492"/>
      <c r="F138" s="492"/>
      <c r="H138" s="325"/>
    </row>
    <row r="139" spans="2:8" ht="13.5" thickBot="1" x14ac:dyDescent="0.25">
      <c r="B139" s="328"/>
      <c r="C139" s="329"/>
      <c r="D139" s="329"/>
      <c r="E139" s="329"/>
      <c r="F139" s="329"/>
      <c r="G139" s="329"/>
      <c r="H139" s="330"/>
    </row>
  </sheetData>
  <sheetProtection algorithmName="SHA-512" hashValue="B9gCD8ISaSpT2JtGaoHWoRlDOPhTP1vGsIT6iD1dw0utIhS1PldpR7ML2EAQkzzhB145YydSvS7O5gDe1OY5tg==" saltValue="6Nlch5AcHPJVYBq8gtto6g==" spinCount="100000" sheet="1" scenarios="1" selectLockedCells="1"/>
  <mergeCells count="67">
    <mergeCell ref="B3:F3"/>
    <mergeCell ref="A23:B23"/>
    <mergeCell ref="C120:F120"/>
    <mergeCell ref="C121:F121"/>
    <mergeCell ref="C122:C123"/>
    <mergeCell ref="D122:D123"/>
    <mergeCell ref="E122:E123"/>
    <mergeCell ref="F122:F123"/>
    <mergeCell ref="C65:F65"/>
    <mergeCell ref="C66:F66"/>
    <mergeCell ref="C67:C68"/>
    <mergeCell ref="D67:D68"/>
    <mergeCell ref="E67:E68"/>
    <mergeCell ref="F67:F68"/>
    <mergeCell ref="C38:F38"/>
    <mergeCell ref="C39:F39"/>
    <mergeCell ref="B133:F138"/>
    <mergeCell ref="B105:F110"/>
    <mergeCell ref="B78:F83"/>
    <mergeCell ref="C92:F92"/>
    <mergeCell ref="C93:F93"/>
    <mergeCell ref="C94:C95"/>
    <mergeCell ref="D94:D95"/>
    <mergeCell ref="E94:E95"/>
    <mergeCell ref="F94:F95"/>
    <mergeCell ref="F40:F41"/>
    <mergeCell ref="B51:F56"/>
    <mergeCell ref="E40:E41"/>
    <mergeCell ref="D40:D41"/>
    <mergeCell ref="C40:C41"/>
    <mergeCell ref="B20:F20"/>
    <mergeCell ref="P8:R8"/>
    <mergeCell ref="T8:V8"/>
    <mergeCell ref="G9:G11"/>
    <mergeCell ref="H10:H11"/>
    <mergeCell ref="I10:I11"/>
    <mergeCell ref="J10:J11"/>
    <mergeCell ref="L10:L11"/>
    <mergeCell ref="M10:M11"/>
    <mergeCell ref="N10:N11"/>
    <mergeCell ref="P10:P11"/>
    <mergeCell ref="H8:J8"/>
    <mergeCell ref="L8:N8"/>
    <mergeCell ref="H9:J9"/>
    <mergeCell ref="L9:N9"/>
    <mergeCell ref="P9:R9"/>
    <mergeCell ref="T9:V9"/>
    <mergeCell ref="T14:V14"/>
    <mergeCell ref="A15:B15"/>
    <mergeCell ref="V10:V11"/>
    <mergeCell ref="A12:F12"/>
    <mergeCell ref="H12:J12"/>
    <mergeCell ref="L12:N12"/>
    <mergeCell ref="P12:R12"/>
    <mergeCell ref="T12:V12"/>
    <mergeCell ref="A8:A11"/>
    <mergeCell ref="B8:B11"/>
    <mergeCell ref="C8:F8"/>
    <mergeCell ref="Q10:Q11"/>
    <mergeCell ref="R10:R11"/>
    <mergeCell ref="T10:T11"/>
    <mergeCell ref="U10:U11"/>
    <mergeCell ref="A17:B17"/>
    <mergeCell ref="C14:F14"/>
    <mergeCell ref="H14:J14"/>
    <mergeCell ref="L14:N14"/>
    <mergeCell ref="P14:R14"/>
  </mergeCells>
  <pageMargins left="0.7" right="0.7" top="0.75" bottom="0.75" header="0.3" footer="0.3"/>
  <pageSetup paperSize="150" scale="2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B73BE09-A16A-4F92-B127-ACC786D1FA09}">
          <x14:formula1>
            <xm:f>'Drop Down Functions'!$A$1:$A$3</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2D660-D3AB-4EF1-9436-25AF185095E8}">
  <sheetPr>
    <pageSetUpPr fitToPage="1"/>
  </sheetPr>
  <dimension ref="A3:V139"/>
  <sheetViews>
    <sheetView tabSelected="1" view="pageBreakPreview" zoomScale="90" zoomScaleNormal="80" zoomScaleSheetLayoutView="90" workbookViewId="0">
      <selection activeCell="B20" sqref="B20:F20"/>
    </sheetView>
  </sheetViews>
  <sheetFormatPr defaultRowHeight="12.75" x14ac:dyDescent="0.2"/>
  <cols>
    <col min="1" max="1" width="12.5703125" customWidth="1"/>
    <col min="2" max="2" width="62.85546875" customWidth="1"/>
    <col min="3" max="3" width="18.5703125" customWidth="1"/>
    <col min="4" max="4" width="14.5703125" customWidth="1"/>
    <col min="5" max="5" width="18.85546875" customWidth="1"/>
    <col min="6" max="6" width="16.7109375" customWidth="1"/>
    <col min="8" max="8" width="15.42578125" customWidth="1"/>
    <col min="9" max="9" width="15.7109375" customWidth="1"/>
    <col min="10" max="10" width="20.28515625" customWidth="1"/>
    <col min="12" max="12" width="17" customWidth="1"/>
    <col min="13" max="13" width="15.140625" customWidth="1"/>
    <col min="14" max="14" width="14.7109375" customWidth="1"/>
    <col min="16" max="16" width="16.85546875" customWidth="1"/>
    <col min="17" max="18" width="17.140625" customWidth="1"/>
    <col min="20" max="20" width="17.140625" customWidth="1"/>
    <col min="21" max="21" width="15.85546875" customWidth="1"/>
    <col min="22" max="22" width="16" customWidth="1"/>
  </cols>
  <sheetData>
    <row r="3" spans="1:22" ht="18" x14ac:dyDescent="0.25">
      <c r="B3" s="499" t="s">
        <v>390</v>
      </c>
      <c r="C3" s="499"/>
      <c r="D3" s="499"/>
      <c r="E3" s="499"/>
      <c r="F3" s="499"/>
    </row>
    <row r="4" spans="1:22" ht="18" x14ac:dyDescent="0.25">
      <c r="A4" s="320" t="s">
        <v>380</v>
      </c>
      <c r="B4" s="333" t="s">
        <v>423</v>
      </c>
    </row>
    <row r="5" spans="1:22" ht="18" x14ac:dyDescent="0.25">
      <c r="A5" s="320" t="s">
        <v>381</v>
      </c>
      <c r="B5" s="333">
        <v>7500025356</v>
      </c>
    </row>
    <row r="6" spans="1:22" ht="18" x14ac:dyDescent="0.25">
      <c r="A6" s="319" t="str">
        <f>'PWP &amp; Amendments'!$A$1</f>
        <v>FY 2023 (July 1, 2022-June 30, 2023)</v>
      </c>
      <c r="B6" s="320"/>
    </row>
    <row r="7" spans="1:22" ht="18.75" thickBot="1" x14ac:dyDescent="0.3">
      <c r="A7" s="319" t="str">
        <f>'PWP &amp; Amendments'!$A$4</f>
        <v>Foothills RPO</v>
      </c>
      <c r="B7" s="320"/>
    </row>
    <row r="8" spans="1:22" ht="16.5" customHeight="1" thickBot="1" x14ac:dyDescent="0.25">
      <c r="A8" s="484" t="s">
        <v>24</v>
      </c>
      <c r="B8" s="484" t="s">
        <v>23</v>
      </c>
      <c r="C8" s="349" t="s">
        <v>329</v>
      </c>
      <c r="D8" s="350"/>
      <c r="E8" s="350"/>
      <c r="F8" s="351"/>
      <c r="G8" s="212"/>
      <c r="H8" s="397" t="s">
        <v>336</v>
      </c>
      <c r="I8" s="398"/>
      <c r="J8" s="399"/>
      <c r="L8" s="397" t="s">
        <v>339</v>
      </c>
      <c r="M8" s="398"/>
      <c r="N8" s="399"/>
      <c r="P8" s="397" t="s">
        <v>338</v>
      </c>
      <c r="Q8" s="398"/>
      <c r="R8" s="399"/>
      <c r="T8" s="397" t="s">
        <v>337</v>
      </c>
      <c r="U8" s="398"/>
      <c r="V8" s="399"/>
    </row>
    <row r="9" spans="1:22" ht="25.5" customHeight="1" thickBot="1" x14ac:dyDescent="0.25">
      <c r="A9" s="485"/>
      <c r="B9" s="485"/>
      <c r="C9" s="316" t="s">
        <v>330</v>
      </c>
      <c r="D9" s="224" t="s">
        <v>331</v>
      </c>
      <c r="E9" s="314" t="s">
        <v>342</v>
      </c>
      <c r="F9" s="314" t="s">
        <v>0</v>
      </c>
      <c r="G9" s="488"/>
      <c r="H9" s="400" t="s">
        <v>318</v>
      </c>
      <c r="I9" s="401"/>
      <c r="J9" s="402"/>
      <c r="L9" s="400" t="s">
        <v>318</v>
      </c>
      <c r="M9" s="401"/>
      <c r="N9" s="402"/>
      <c r="P9" s="400" t="s">
        <v>318</v>
      </c>
      <c r="Q9" s="401"/>
      <c r="R9" s="402"/>
      <c r="T9" s="400" t="s">
        <v>318</v>
      </c>
      <c r="U9" s="401"/>
      <c r="V9" s="402"/>
    </row>
    <row r="10" spans="1:22" ht="15.75" customHeight="1" x14ac:dyDescent="0.2">
      <c r="A10" s="485"/>
      <c r="B10" s="485"/>
      <c r="C10" s="316"/>
      <c r="D10" s="229"/>
      <c r="E10" s="315"/>
      <c r="F10" s="315"/>
      <c r="G10" s="488"/>
      <c r="H10" s="352" t="s">
        <v>63</v>
      </c>
      <c r="I10" s="352" t="s">
        <v>64</v>
      </c>
      <c r="J10" s="352" t="s">
        <v>65</v>
      </c>
      <c r="L10" s="352" t="s">
        <v>319</v>
      </c>
      <c r="M10" s="352" t="s">
        <v>64</v>
      </c>
      <c r="N10" s="352" t="s">
        <v>68</v>
      </c>
      <c r="P10" s="352" t="s">
        <v>319</v>
      </c>
      <c r="Q10" s="352" t="s">
        <v>64</v>
      </c>
      <c r="R10" s="352" t="s">
        <v>69</v>
      </c>
      <c r="T10" s="352" t="s">
        <v>319</v>
      </c>
      <c r="U10" s="352" t="s">
        <v>64</v>
      </c>
      <c r="V10" s="352" t="s">
        <v>70</v>
      </c>
    </row>
    <row r="11" spans="1:22" ht="44.25" customHeight="1" thickBot="1" x14ac:dyDescent="0.25">
      <c r="A11" s="486"/>
      <c r="B11" s="486"/>
      <c r="C11" s="242">
        <v>0.05</v>
      </c>
      <c r="D11" s="172">
        <f>0.2-C11</f>
        <v>0.15000000000000002</v>
      </c>
      <c r="E11" s="171">
        <v>0.8</v>
      </c>
      <c r="F11" s="171">
        <v>1</v>
      </c>
      <c r="G11" s="488"/>
      <c r="H11" s="354"/>
      <c r="I11" s="354"/>
      <c r="J11" s="354"/>
      <c r="L11" s="354"/>
      <c r="M11" s="354"/>
      <c r="N11" s="354"/>
      <c r="P11" s="354"/>
      <c r="Q11" s="354"/>
      <c r="R11" s="354"/>
      <c r="T11" s="354"/>
      <c r="U11" s="354"/>
      <c r="V11" s="354"/>
    </row>
    <row r="12" spans="1:22" ht="17.25" thickBot="1" x14ac:dyDescent="0.3">
      <c r="A12" s="456" t="s">
        <v>334</v>
      </c>
      <c r="B12" s="457"/>
      <c r="C12" s="482"/>
      <c r="D12" s="482"/>
      <c r="E12" s="482"/>
      <c r="F12" s="483"/>
      <c r="G12" s="75"/>
      <c r="H12" s="450" t="s">
        <v>350</v>
      </c>
      <c r="I12" s="451"/>
      <c r="J12" s="452"/>
      <c r="L12" s="450" t="s">
        <v>350</v>
      </c>
      <c r="M12" s="451"/>
      <c r="N12" s="452"/>
      <c r="P12" s="450" t="s">
        <v>350</v>
      </c>
      <c r="Q12" s="451"/>
      <c r="R12" s="452"/>
      <c r="T12" s="450" t="s">
        <v>350</v>
      </c>
      <c r="U12" s="451"/>
      <c r="V12" s="452"/>
    </row>
    <row r="13" spans="1:22" ht="17.25" thickBot="1" x14ac:dyDescent="0.3">
      <c r="A13" s="44" t="s">
        <v>332</v>
      </c>
      <c r="B13" s="235" t="s">
        <v>333</v>
      </c>
      <c r="C13" s="178">
        <f>(C11*F13)</f>
        <v>4000</v>
      </c>
      <c r="D13" s="179">
        <f>(D11*F13)</f>
        <v>12000.000000000002</v>
      </c>
      <c r="E13" s="180">
        <f>(0.8*F13)</f>
        <v>64000</v>
      </c>
      <c r="F13" s="181">
        <f>V13</f>
        <v>80000</v>
      </c>
      <c r="H13" s="260">
        <v>80000</v>
      </c>
      <c r="I13" s="260"/>
      <c r="J13" s="7">
        <f>H13+I13</f>
        <v>80000</v>
      </c>
      <c r="L13" s="8">
        <f>J13</f>
        <v>80000</v>
      </c>
      <c r="M13" s="260"/>
      <c r="N13" s="9">
        <f>L13+M13</f>
        <v>80000</v>
      </c>
      <c r="P13" s="50">
        <f>N13</f>
        <v>80000</v>
      </c>
      <c r="Q13" s="9">
        <v>0</v>
      </c>
      <c r="R13" s="9">
        <f>P13+Q13</f>
        <v>80000</v>
      </c>
      <c r="T13" s="50">
        <f>R13</f>
        <v>80000</v>
      </c>
      <c r="U13" s="9">
        <v>0</v>
      </c>
      <c r="V13" s="9">
        <f>T13+U13</f>
        <v>80000</v>
      </c>
    </row>
    <row r="14" spans="1:22" ht="27.75" customHeight="1" thickBot="1" x14ac:dyDescent="0.3">
      <c r="A14" s="54" t="s">
        <v>335</v>
      </c>
      <c r="B14" s="318" t="s">
        <v>424</v>
      </c>
      <c r="C14" s="475"/>
      <c r="D14" s="476"/>
      <c r="E14" s="477"/>
      <c r="F14" s="478"/>
      <c r="G14" s="174"/>
      <c r="H14" s="479" t="s">
        <v>354</v>
      </c>
      <c r="I14" s="480"/>
      <c r="J14" s="481"/>
      <c r="L14" s="479" t="s">
        <v>354</v>
      </c>
      <c r="M14" s="480"/>
      <c r="N14" s="481"/>
      <c r="P14" s="479" t="s">
        <v>354</v>
      </c>
      <c r="Q14" s="480"/>
      <c r="R14" s="481"/>
      <c r="T14" s="479" t="s">
        <v>354</v>
      </c>
      <c r="U14" s="480"/>
      <c r="V14" s="481"/>
    </row>
    <row r="15" spans="1:22" ht="17.25" thickBot="1" x14ac:dyDescent="0.3">
      <c r="A15" s="465" t="s">
        <v>378</v>
      </c>
      <c r="B15" s="466"/>
      <c r="C15" s="182">
        <f>C13</f>
        <v>4000</v>
      </c>
      <c r="D15" s="176">
        <f>D13</f>
        <v>12000.000000000002</v>
      </c>
      <c r="E15" s="177">
        <f>E13</f>
        <v>64000</v>
      </c>
      <c r="F15" s="183">
        <f>F13</f>
        <v>80000</v>
      </c>
      <c r="H15" s="16">
        <f>SUM(H13)</f>
        <v>80000</v>
      </c>
      <c r="I15" s="15">
        <f>SUM(I13:I13)</f>
        <v>0</v>
      </c>
      <c r="J15" s="17">
        <f>H15+I15</f>
        <v>80000</v>
      </c>
      <c r="L15" s="16">
        <f>J15</f>
        <v>80000</v>
      </c>
      <c r="M15" s="15">
        <f>SUM(M13:M13)</f>
        <v>0</v>
      </c>
      <c r="N15" s="17">
        <f>L15+M15</f>
        <v>80000</v>
      </c>
      <c r="P15" s="16">
        <f>N15</f>
        <v>80000</v>
      </c>
      <c r="Q15" s="15">
        <f>SUM(Q13:Q13)</f>
        <v>0</v>
      </c>
      <c r="R15" s="17">
        <f>P15+Q15</f>
        <v>80000</v>
      </c>
      <c r="T15" s="16">
        <f>R15</f>
        <v>80000</v>
      </c>
      <c r="U15" s="15">
        <f>SUM(U13:U13)</f>
        <v>0</v>
      </c>
      <c r="V15" s="17">
        <f>T15+U15</f>
        <v>80000</v>
      </c>
    </row>
    <row r="16" spans="1:22" ht="17.25" thickBot="1" x14ac:dyDescent="0.3">
      <c r="A16" s="236"/>
      <c r="B16" s="237"/>
      <c r="C16" s="238"/>
      <c r="D16" s="238"/>
      <c r="E16" s="238"/>
      <c r="F16" s="239"/>
      <c r="G16" s="56"/>
    </row>
    <row r="17" spans="1:22" ht="18" thickTop="1" thickBot="1" x14ac:dyDescent="0.3">
      <c r="A17" s="473" t="s">
        <v>377</v>
      </c>
      <c r="B17" s="474"/>
      <c r="C17" s="240">
        <f>SUM('Special Study 1'!C17+C15)</f>
        <v>35343.800000000003</v>
      </c>
      <c r="D17" s="240">
        <f>SUM('Special Study 1'!D17+D15)</f>
        <v>26250.000000000004</v>
      </c>
      <c r="E17" s="240">
        <f>SUM('Special Study 1'!E17+E15)</f>
        <v>246375.2</v>
      </c>
      <c r="F17" s="240">
        <f>SUM('Special Study 1'!F17+F15)</f>
        <v>307969</v>
      </c>
      <c r="H17" s="240">
        <f>'Special Study 1'!H17+'Special Study 2'!H15</f>
        <v>307969</v>
      </c>
      <c r="I17" s="240">
        <f>'Special Study 1'!I17+'Special Study 2'!I15</f>
        <v>0</v>
      </c>
      <c r="J17" s="240">
        <f>'Special Study 1'!J17+'Special Study 2'!J15</f>
        <v>307969</v>
      </c>
      <c r="L17" s="240">
        <f>'Special Study 1'!L17+'Special Study 2'!L15</f>
        <v>307969</v>
      </c>
      <c r="M17" s="240">
        <f>'Special Study 1'!M17+'Special Study 2'!M15</f>
        <v>0</v>
      </c>
      <c r="N17" s="240">
        <f>'Special Study 1'!N17+'Special Study 2'!N15</f>
        <v>307969</v>
      </c>
      <c r="P17" s="240">
        <f>'Special Study 1'!P17+'Special Study 2'!P15</f>
        <v>307969</v>
      </c>
      <c r="Q17" s="240">
        <f>'Special Study 1'!Q17+'Special Study 2'!Q15</f>
        <v>0</v>
      </c>
      <c r="R17" s="240">
        <f>'Special Study 1'!R17+'Special Study 2'!R15</f>
        <v>307969</v>
      </c>
      <c r="T17" s="240">
        <f>'Special Study 1'!T17+'Special Study 2'!T15</f>
        <v>307969</v>
      </c>
      <c r="U17" s="240">
        <f>'Special Study 1'!U17+'Special Study 2'!U15</f>
        <v>0</v>
      </c>
      <c r="V17" s="240">
        <f>'Special Study 1'!V17+'Special Study 2'!V15</f>
        <v>307969</v>
      </c>
    </row>
    <row r="19" spans="1:22" ht="20.25" x14ac:dyDescent="0.3">
      <c r="B19" s="317" t="s">
        <v>379</v>
      </c>
    </row>
    <row r="20" spans="1:22" ht="47.1" customHeight="1" x14ac:dyDescent="0.2">
      <c r="B20" s="487" t="s">
        <v>425</v>
      </c>
      <c r="C20" s="487"/>
      <c r="D20" s="487"/>
      <c r="E20" s="487"/>
      <c r="F20" s="487"/>
    </row>
    <row r="23" spans="1:22" ht="15.75" x14ac:dyDescent="0.2">
      <c r="A23" s="339" t="s">
        <v>71</v>
      </c>
      <c r="B23" s="339"/>
      <c r="C23" s="57"/>
    </row>
    <row r="24" spans="1:22" ht="15" x14ac:dyDescent="0.2">
      <c r="A24" s="241"/>
      <c r="B24" s="58"/>
      <c r="C24" s="57"/>
    </row>
    <row r="25" spans="1:22" ht="15" x14ac:dyDescent="0.2">
      <c r="A25" s="241"/>
      <c r="B25" s="58" t="s">
        <v>16</v>
      </c>
      <c r="C25" s="57"/>
    </row>
    <row r="26" spans="1:22" ht="15.75" x14ac:dyDescent="0.25">
      <c r="A26" s="241"/>
      <c r="B26" s="231" t="s">
        <v>17</v>
      </c>
      <c r="C26" s="57"/>
    </row>
    <row r="27" spans="1:22" ht="15.75" x14ac:dyDescent="0.25">
      <c r="A27" s="241"/>
      <c r="B27" s="231"/>
      <c r="C27" s="57"/>
    </row>
    <row r="28" spans="1:22" ht="15" x14ac:dyDescent="0.2">
      <c r="A28" s="241"/>
      <c r="B28" s="58" t="s">
        <v>16</v>
      </c>
      <c r="C28" s="57"/>
    </row>
    <row r="29" spans="1:22" ht="15.75" x14ac:dyDescent="0.25">
      <c r="A29" s="241"/>
      <c r="B29" s="231" t="s">
        <v>18</v>
      </c>
      <c r="C29" s="57"/>
    </row>
    <row r="30" spans="1:22" ht="16.5" thickBot="1" x14ac:dyDescent="0.3">
      <c r="A30" s="241"/>
      <c r="B30" s="231"/>
      <c r="C30" s="57"/>
    </row>
    <row r="31" spans="1:22" ht="15.75" x14ac:dyDescent="0.25">
      <c r="A31" s="241"/>
      <c r="B31" s="321"/>
      <c r="C31" s="322"/>
      <c r="D31" s="323"/>
      <c r="E31" s="323"/>
      <c r="F31" s="323"/>
      <c r="G31" s="323"/>
      <c r="H31" s="324"/>
    </row>
    <row r="32" spans="1:22" x14ac:dyDescent="0.2">
      <c r="B32" s="236"/>
      <c r="H32" s="325"/>
    </row>
    <row r="33" spans="2:8" ht="15.75" x14ac:dyDescent="0.25">
      <c r="B33" s="236"/>
      <c r="C33" s="231" t="s">
        <v>380</v>
      </c>
      <c r="D33" s="153" t="str">
        <f>$B$4</f>
        <v>50343.4.21</v>
      </c>
      <c r="H33" s="325"/>
    </row>
    <row r="34" spans="2:8" ht="15.75" x14ac:dyDescent="0.25">
      <c r="B34" s="236"/>
      <c r="C34" s="231" t="s">
        <v>381</v>
      </c>
      <c r="D34" s="153">
        <f>$B$5</f>
        <v>7500025356</v>
      </c>
      <c r="H34" s="325"/>
    </row>
    <row r="35" spans="2:8" ht="15.75" x14ac:dyDescent="0.25">
      <c r="B35" s="236"/>
      <c r="C35" s="58"/>
      <c r="D35" s="231" t="str">
        <f>'PWP &amp; Amendments'!$A$1</f>
        <v>FY 2023 (July 1, 2022-June 30, 2023)</v>
      </c>
      <c r="H35" s="325"/>
    </row>
    <row r="36" spans="2:8" ht="15.75" x14ac:dyDescent="0.25">
      <c r="B36" s="236"/>
      <c r="C36" s="167"/>
      <c r="D36" s="231" t="str">
        <f>'PWP &amp; Amendments'!$A$4</f>
        <v>Foothills RPO</v>
      </c>
      <c r="H36" s="325"/>
    </row>
    <row r="37" spans="2:8" ht="16.5" thickBot="1" x14ac:dyDescent="0.3">
      <c r="B37" s="236"/>
      <c r="C37" s="152" t="str">
        <f>$B$14</f>
        <v>Henderson-Logan Complete Steeets Charrette</v>
      </c>
      <c r="D37" s="231"/>
      <c r="H37" s="325"/>
    </row>
    <row r="38" spans="2:8" ht="16.5" thickBot="1" x14ac:dyDescent="0.25">
      <c r="B38" s="326"/>
      <c r="C38" s="493" t="s">
        <v>382</v>
      </c>
      <c r="D38" s="494"/>
      <c r="E38" s="494"/>
      <c r="F38" s="495"/>
      <c r="H38" s="325"/>
    </row>
    <row r="39" spans="2:8" ht="16.5" thickBot="1" x14ac:dyDescent="0.3">
      <c r="B39" s="236"/>
      <c r="C39" s="496" t="s">
        <v>356</v>
      </c>
      <c r="D39" s="497"/>
      <c r="E39" s="497"/>
      <c r="F39" s="498"/>
      <c r="H39" s="325"/>
    </row>
    <row r="40" spans="2:8" ht="12.75" customHeight="1" x14ac:dyDescent="0.2">
      <c r="B40" s="236"/>
      <c r="C40" s="352" t="s">
        <v>320</v>
      </c>
      <c r="D40" s="352" t="s">
        <v>321</v>
      </c>
      <c r="E40" s="352" t="s">
        <v>322</v>
      </c>
      <c r="F40" s="489" t="s">
        <v>323</v>
      </c>
      <c r="H40" s="325"/>
    </row>
    <row r="41" spans="2:8" ht="33" customHeight="1" thickBot="1" x14ac:dyDescent="0.25">
      <c r="B41" s="236"/>
      <c r="C41" s="354"/>
      <c r="D41" s="354"/>
      <c r="E41" s="354"/>
      <c r="F41" s="490"/>
      <c r="H41" s="325"/>
    </row>
    <row r="42" spans="2:8" ht="17.25" thickBot="1" x14ac:dyDescent="0.3">
      <c r="B42" s="236"/>
      <c r="C42" s="297" t="s">
        <v>334</v>
      </c>
      <c r="D42" s="296"/>
      <c r="E42" s="296"/>
      <c r="F42" s="298"/>
      <c r="H42" s="325"/>
    </row>
    <row r="43" spans="2:8" ht="15.75" x14ac:dyDescent="0.25">
      <c r="B43" s="236"/>
      <c r="C43" s="221">
        <f>SUM(C44:C44)</f>
        <v>0</v>
      </c>
      <c r="D43" s="207">
        <f>E43/F43</f>
        <v>0</v>
      </c>
      <c r="E43" s="208">
        <f>SUM(B43:C43)</f>
        <v>0</v>
      </c>
      <c r="F43" s="288">
        <f>F13</f>
        <v>80000</v>
      </c>
      <c r="H43" s="325"/>
    </row>
    <row r="44" spans="2:8" ht="15" x14ac:dyDescent="0.2">
      <c r="B44" s="327"/>
      <c r="C44" s="116"/>
      <c r="D44" s="206"/>
      <c r="E44" s="259">
        <f>SUM(C44:C44)</f>
        <v>0</v>
      </c>
      <c r="F44" s="289"/>
      <c r="H44" s="325"/>
    </row>
    <row r="45" spans="2:8" ht="15.75" x14ac:dyDescent="0.25">
      <c r="B45" s="201" t="s">
        <v>21</v>
      </c>
      <c r="C45" s="196">
        <f>C43</f>
        <v>0</v>
      </c>
      <c r="D45" s="197">
        <f>E45/F45</f>
        <v>0</v>
      </c>
      <c r="E45" s="198">
        <f>SUM(C45:C45)</f>
        <v>0</v>
      </c>
      <c r="F45" s="290">
        <f>F43</f>
        <v>80000</v>
      </c>
      <c r="H45" s="325"/>
    </row>
    <row r="46" spans="2:8" ht="15.75" x14ac:dyDescent="0.25">
      <c r="B46" s="202" t="s">
        <v>343</v>
      </c>
      <c r="C46" s="215">
        <f>E11*C44</f>
        <v>0</v>
      </c>
      <c r="D46" s="200"/>
      <c r="E46" s="199">
        <f>E44*E11</f>
        <v>0</v>
      </c>
      <c r="F46" s="291">
        <f>F45*E11</f>
        <v>64000</v>
      </c>
      <c r="H46" s="325"/>
    </row>
    <row r="47" spans="2:8" ht="15.75" x14ac:dyDescent="0.2">
      <c r="B47" s="201" t="s">
        <v>344</v>
      </c>
      <c r="C47" s="215">
        <f>ROUNDUP((C45*D11),2)</f>
        <v>0</v>
      </c>
      <c r="D47" s="200"/>
      <c r="E47" s="199">
        <f>ROUNDUP((E45*D11),2)</f>
        <v>0</v>
      </c>
      <c r="F47" s="291">
        <f>D11*F43</f>
        <v>12000.000000000002</v>
      </c>
      <c r="H47" s="325"/>
    </row>
    <row r="48" spans="2:8" ht="16.5" thickBot="1" x14ac:dyDescent="0.25">
      <c r="B48" s="203" t="s">
        <v>22</v>
      </c>
      <c r="C48" s="204">
        <f>ROUNDUP((C45*C11),2)</f>
        <v>0</v>
      </c>
      <c r="D48" s="205"/>
      <c r="E48" s="204">
        <f>ROUNDUP((E45*C11),2)</f>
        <v>0</v>
      </c>
      <c r="F48" s="292">
        <f>C11*F43</f>
        <v>4000</v>
      </c>
      <c r="H48" s="325"/>
    </row>
    <row r="49" spans="2:8" ht="21" thickBot="1" x14ac:dyDescent="0.25">
      <c r="B49" s="214" t="s">
        <v>353</v>
      </c>
      <c r="C49" s="218">
        <f>C46+C47</f>
        <v>0</v>
      </c>
      <c r="D49" s="219"/>
      <c r="E49" s="299"/>
      <c r="F49" s="300"/>
      <c r="H49" s="325"/>
    </row>
    <row r="50" spans="2:8" x14ac:dyDescent="0.2">
      <c r="B50" s="236"/>
      <c r="H50" s="325"/>
    </row>
    <row r="51" spans="2:8" x14ac:dyDescent="0.2">
      <c r="B51" s="491" t="s">
        <v>392</v>
      </c>
      <c r="C51" s="492"/>
      <c r="D51" s="492"/>
      <c r="E51" s="492"/>
      <c r="F51" s="492"/>
      <c r="H51" s="325"/>
    </row>
    <row r="52" spans="2:8" x14ac:dyDescent="0.2">
      <c r="B52" s="491"/>
      <c r="C52" s="492"/>
      <c r="D52" s="492"/>
      <c r="E52" s="492"/>
      <c r="F52" s="492"/>
      <c r="H52" s="325"/>
    </row>
    <row r="53" spans="2:8" x14ac:dyDescent="0.2">
      <c r="B53" s="491"/>
      <c r="C53" s="492"/>
      <c r="D53" s="492"/>
      <c r="E53" s="492"/>
      <c r="F53" s="492"/>
      <c r="H53" s="325"/>
    </row>
    <row r="54" spans="2:8" x14ac:dyDescent="0.2">
      <c r="B54" s="491"/>
      <c r="C54" s="492"/>
      <c r="D54" s="492"/>
      <c r="E54" s="492"/>
      <c r="F54" s="492"/>
      <c r="H54" s="325"/>
    </row>
    <row r="55" spans="2:8" x14ac:dyDescent="0.2">
      <c r="B55" s="491"/>
      <c r="C55" s="492"/>
      <c r="D55" s="492"/>
      <c r="E55" s="492"/>
      <c r="F55" s="492"/>
      <c r="H55" s="325"/>
    </row>
    <row r="56" spans="2:8" x14ac:dyDescent="0.2">
      <c r="B56" s="491"/>
      <c r="C56" s="492"/>
      <c r="D56" s="492"/>
      <c r="E56" s="492"/>
      <c r="F56" s="492"/>
      <c r="H56" s="325"/>
    </row>
    <row r="57" spans="2:8" ht="13.5" thickBot="1" x14ac:dyDescent="0.25">
      <c r="B57" s="328"/>
      <c r="C57" s="329"/>
      <c r="D57" s="329"/>
      <c r="E57" s="329"/>
      <c r="F57" s="329"/>
      <c r="G57" s="329"/>
      <c r="H57" s="330"/>
    </row>
    <row r="58" spans="2:8" ht="13.5" thickBot="1" x14ac:dyDescent="0.25"/>
    <row r="59" spans="2:8" x14ac:dyDescent="0.2">
      <c r="B59" s="331"/>
      <c r="C59" s="323"/>
      <c r="D59" s="323"/>
      <c r="E59" s="323"/>
      <c r="F59" s="323"/>
      <c r="G59" s="323"/>
      <c r="H59" s="324"/>
    </row>
    <row r="60" spans="2:8" ht="15.75" x14ac:dyDescent="0.25">
      <c r="B60" s="236"/>
      <c r="C60" s="231" t="s">
        <v>380</v>
      </c>
      <c r="D60" s="153" t="str">
        <f>$B$4</f>
        <v>50343.4.21</v>
      </c>
      <c r="H60" s="325"/>
    </row>
    <row r="61" spans="2:8" ht="15.75" x14ac:dyDescent="0.25">
      <c r="B61" s="236"/>
      <c r="C61" s="231" t="s">
        <v>381</v>
      </c>
      <c r="D61" s="153">
        <f>$B$5</f>
        <v>7500025356</v>
      </c>
      <c r="H61" s="325"/>
    </row>
    <row r="62" spans="2:8" ht="15.75" x14ac:dyDescent="0.25">
      <c r="B62" s="236"/>
      <c r="C62" s="58"/>
      <c r="D62" s="231" t="str">
        <f>'PWP &amp; Amendments'!$A$1</f>
        <v>FY 2023 (July 1, 2022-June 30, 2023)</v>
      </c>
      <c r="H62" s="325"/>
    </row>
    <row r="63" spans="2:8" ht="15.75" x14ac:dyDescent="0.25">
      <c r="B63" s="236"/>
      <c r="C63" s="167"/>
      <c r="D63" s="231" t="str">
        <f>'PWP &amp; Amendments'!$A$4</f>
        <v>Foothills RPO</v>
      </c>
      <c r="H63" s="325"/>
    </row>
    <row r="64" spans="2:8" ht="16.5" thickBot="1" x14ac:dyDescent="0.3">
      <c r="B64" s="236"/>
      <c r="C64" s="152" t="str">
        <f>$B$14</f>
        <v>Henderson-Logan Complete Steeets Charrette</v>
      </c>
      <c r="D64" s="231"/>
      <c r="H64" s="325"/>
    </row>
    <row r="65" spans="2:8" ht="16.5" thickBot="1" x14ac:dyDescent="0.25">
      <c r="B65" s="326"/>
      <c r="C65" s="493" t="s">
        <v>383</v>
      </c>
      <c r="D65" s="494"/>
      <c r="E65" s="494"/>
      <c r="F65" s="495"/>
      <c r="H65" s="325"/>
    </row>
    <row r="66" spans="2:8" ht="16.5" thickBot="1" x14ac:dyDescent="0.3">
      <c r="B66" s="236"/>
      <c r="C66" s="496" t="s">
        <v>356</v>
      </c>
      <c r="D66" s="497"/>
      <c r="E66" s="497"/>
      <c r="F66" s="498"/>
      <c r="H66" s="325"/>
    </row>
    <row r="67" spans="2:8" x14ac:dyDescent="0.2">
      <c r="B67" s="236"/>
      <c r="C67" s="352" t="s">
        <v>325</v>
      </c>
      <c r="D67" s="352" t="s">
        <v>321</v>
      </c>
      <c r="E67" s="352" t="s">
        <v>322</v>
      </c>
      <c r="F67" s="489" t="s">
        <v>323</v>
      </c>
      <c r="H67" s="325"/>
    </row>
    <row r="68" spans="2:8" ht="35.25" customHeight="1" thickBot="1" x14ac:dyDescent="0.25">
      <c r="B68" s="236"/>
      <c r="C68" s="354"/>
      <c r="D68" s="354"/>
      <c r="E68" s="354"/>
      <c r="F68" s="490"/>
      <c r="H68" s="325"/>
    </row>
    <row r="69" spans="2:8" ht="17.25" thickBot="1" x14ac:dyDescent="0.3">
      <c r="B69" s="236"/>
      <c r="C69" s="297" t="s">
        <v>334</v>
      </c>
      <c r="D69" s="296"/>
      <c r="E69" s="296"/>
      <c r="F69" s="298"/>
      <c r="H69" s="325"/>
    </row>
    <row r="70" spans="2:8" ht="15.75" x14ac:dyDescent="0.25">
      <c r="B70" s="236"/>
      <c r="C70" s="221">
        <f>SUM(C71:C71)</f>
        <v>0</v>
      </c>
      <c r="D70" s="207">
        <f>E70/F70</f>
        <v>0</v>
      </c>
      <c r="E70" s="208">
        <f>C70+C43</f>
        <v>0</v>
      </c>
      <c r="F70" s="288">
        <f>F43</f>
        <v>80000</v>
      </c>
      <c r="H70" s="325"/>
    </row>
    <row r="71" spans="2:8" ht="15" x14ac:dyDescent="0.2">
      <c r="B71" s="327"/>
      <c r="C71" s="116"/>
      <c r="D71" s="206"/>
      <c r="E71" s="259">
        <f>C71+E44</f>
        <v>0</v>
      </c>
      <c r="F71" s="289"/>
      <c r="H71" s="325"/>
    </row>
    <row r="72" spans="2:8" ht="15.75" x14ac:dyDescent="0.25">
      <c r="B72" s="201" t="s">
        <v>21</v>
      </c>
      <c r="C72" s="196">
        <f>C70</f>
        <v>0</v>
      </c>
      <c r="D72" s="197">
        <f>E72/F72</f>
        <v>0</v>
      </c>
      <c r="E72" s="198">
        <f>C72+E45</f>
        <v>0</v>
      </c>
      <c r="F72" s="290">
        <f>$F$70</f>
        <v>80000</v>
      </c>
      <c r="H72" s="325"/>
    </row>
    <row r="73" spans="2:8" ht="15.75" x14ac:dyDescent="0.25">
      <c r="B73" s="202" t="s">
        <v>343</v>
      </c>
      <c r="C73" s="215">
        <f>$E$11*C71</f>
        <v>0</v>
      </c>
      <c r="D73" s="200"/>
      <c r="E73" s="199">
        <f>C73+E46</f>
        <v>0</v>
      </c>
      <c r="F73" s="291">
        <f>$F$46</f>
        <v>64000</v>
      </c>
      <c r="H73" s="325"/>
    </row>
    <row r="74" spans="2:8" ht="15.75" x14ac:dyDescent="0.2">
      <c r="B74" s="201" t="s">
        <v>344</v>
      </c>
      <c r="C74" s="215">
        <f>ROUNDUP((C72*$D$11),2)</f>
        <v>0</v>
      </c>
      <c r="D74" s="200"/>
      <c r="E74" s="199">
        <f>C74+E47</f>
        <v>0</v>
      </c>
      <c r="F74" s="291">
        <f>$F$47</f>
        <v>12000.000000000002</v>
      </c>
      <c r="H74" s="325"/>
    </row>
    <row r="75" spans="2:8" ht="16.5" thickBot="1" x14ac:dyDescent="0.25">
      <c r="B75" s="203" t="s">
        <v>22</v>
      </c>
      <c r="C75" s="204">
        <f>ROUNDUP((C72*$C$11),2)</f>
        <v>0</v>
      </c>
      <c r="D75" s="205"/>
      <c r="E75" s="204">
        <f>C75+E48</f>
        <v>0</v>
      </c>
      <c r="F75" s="292">
        <f>$F$48</f>
        <v>4000</v>
      </c>
      <c r="H75" s="325"/>
    </row>
    <row r="76" spans="2:8" ht="21" thickBot="1" x14ac:dyDescent="0.25">
      <c r="B76" s="214" t="s">
        <v>384</v>
      </c>
      <c r="C76" s="218">
        <f>C73+C74</f>
        <v>0</v>
      </c>
      <c r="D76" s="219"/>
      <c r="E76" s="299"/>
      <c r="F76" s="300"/>
      <c r="H76" s="325"/>
    </row>
    <row r="77" spans="2:8" x14ac:dyDescent="0.2">
      <c r="B77" s="236"/>
      <c r="H77" s="325"/>
    </row>
    <row r="78" spans="2:8" x14ac:dyDescent="0.2">
      <c r="B78" s="491" t="s">
        <v>393</v>
      </c>
      <c r="C78" s="492"/>
      <c r="D78" s="492"/>
      <c r="E78" s="492"/>
      <c r="F78" s="492"/>
      <c r="H78" s="325"/>
    </row>
    <row r="79" spans="2:8" x14ac:dyDescent="0.2">
      <c r="B79" s="491"/>
      <c r="C79" s="492"/>
      <c r="D79" s="492"/>
      <c r="E79" s="492"/>
      <c r="F79" s="492"/>
      <c r="H79" s="325"/>
    </row>
    <row r="80" spans="2:8" x14ac:dyDescent="0.2">
      <c r="B80" s="491"/>
      <c r="C80" s="492"/>
      <c r="D80" s="492"/>
      <c r="E80" s="492"/>
      <c r="F80" s="492"/>
      <c r="H80" s="325"/>
    </row>
    <row r="81" spans="2:8" x14ac:dyDescent="0.2">
      <c r="B81" s="491"/>
      <c r="C81" s="492"/>
      <c r="D81" s="492"/>
      <c r="E81" s="492"/>
      <c r="F81" s="492"/>
      <c r="H81" s="325"/>
    </row>
    <row r="82" spans="2:8" x14ac:dyDescent="0.2">
      <c r="B82" s="491"/>
      <c r="C82" s="492"/>
      <c r="D82" s="492"/>
      <c r="E82" s="492"/>
      <c r="F82" s="492"/>
      <c r="H82" s="325"/>
    </row>
    <row r="83" spans="2:8" x14ac:dyDescent="0.2">
      <c r="B83" s="491"/>
      <c r="C83" s="492"/>
      <c r="D83" s="492"/>
      <c r="E83" s="492"/>
      <c r="F83" s="492"/>
      <c r="H83" s="325"/>
    </row>
    <row r="84" spans="2:8" ht="13.5" thickBot="1" x14ac:dyDescent="0.25">
      <c r="B84" s="328"/>
      <c r="C84" s="329"/>
      <c r="D84" s="329"/>
      <c r="E84" s="329"/>
      <c r="F84" s="329"/>
      <c r="G84" s="329"/>
      <c r="H84" s="330"/>
    </row>
    <row r="85" spans="2:8" ht="13.5" thickBot="1" x14ac:dyDescent="0.25"/>
    <row r="86" spans="2:8" x14ac:dyDescent="0.2">
      <c r="B86" s="331"/>
      <c r="C86" s="323"/>
      <c r="D86" s="323"/>
      <c r="E86" s="323"/>
      <c r="F86" s="323"/>
      <c r="G86" s="323"/>
      <c r="H86" s="324"/>
    </row>
    <row r="87" spans="2:8" ht="15.75" x14ac:dyDescent="0.25">
      <c r="B87" s="236"/>
      <c r="C87" s="231" t="s">
        <v>380</v>
      </c>
      <c r="D87" s="153" t="str">
        <f>$B$4</f>
        <v>50343.4.21</v>
      </c>
      <c r="H87" s="325"/>
    </row>
    <row r="88" spans="2:8" ht="15.75" x14ac:dyDescent="0.25">
      <c r="B88" s="236"/>
      <c r="C88" s="231" t="s">
        <v>381</v>
      </c>
      <c r="D88" s="153">
        <f>$B$5</f>
        <v>7500025356</v>
      </c>
      <c r="H88" s="325"/>
    </row>
    <row r="89" spans="2:8" ht="15.75" x14ac:dyDescent="0.25">
      <c r="B89" s="236"/>
      <c r="C89" s="58"/>
      <c r="D89" s="231" t="str">
        <f>'PWP &amp; Amendments'!$A$1</f>
        <v>FY 2023 (July 1, 2022-June 30, 2023)</v>
      </c>
      <c r="H89" s="325"/>
    </row>
    <row r="90" spans="2:8" ht="15.75" x14ac:dyDescent="0.25">
      <c r="B90" s="236"/>
      <c r="C90" s="167"/>
      <c r="D90" s="231" t="str">
        <f>'PWP &amp; Amendments'!$A$4</f>
        <v>Foothills RPO</v>
      </c>
      <c r="H90" s="325"/>
    </row>
    <row r="91" spans="2:8" ht="16.5" thickBot="1" x14ac:dyDescent="0.3">
      <c r="B91" s="236"/>
      <c r="C91" s="152" t="str">
        <f>$B$14</f>
        <v>Henderson-Logan Complete Steeets Charrette</v>
      </c>
      <c r="D91" s="231"/>
      <c r="H91" s="325"/>
    </row>
    <row r="92" spans="2:8" ht="16.5" thickBot="1" x14ac:dyDescent="0.25">
      <c r="B92" s="326"/>
      <c r="C92" s="493" t="s">
        <v>385</v>
      </c>
      <c r="D92" s="494"/>
      <c r="E92" s="494"/>
      <c r="F92" s="495"/>
      <c r="H92" s="325"/>
    </row>
    <row r="93" spans="2:8" ht="16.5" thickBot="1" x14ac:dyDescent="0.3">
      <c r="B93" s="236"/>
      <c r="C93" s="496" t="s">
        <v>356</v>
      </c>
      <c r="D93" s="497"/>
      <c r="E93" s="497"/>
      <c r="F93" s="498"/>
      <c r="H93" s="325"/>
    </row>
    <row r="94" spans="2:8" x14ac:dyDescent="0.2">
      <c r="B94" s="236"/>
      <c r="C94" s="352" t="s">
        <v>386</v>
      </c>
      <c r="D94" s="352" t="s">
        <v>321</v>
      </c>
      <c r="E94" s="352" t="s">
        <v>322</v>
      </c>
      <c r="F94" s="489" t="s">
        <v>323</v>
      </c>
      <c r="H94" s="325"/>
    </row>
    <row r="95" spans="2:8" ht="34.5" customHeight="1" thickBot="1" x14ac:dyDescent="0.25">
      <c r="B95" s="236"/>
      <c r="C95" s="354"/>
      <c r="D95" s="354"/>
      <c r="E95" s="354"/>
      <c r="F95" s="490"/>
      <c r="H95" s="325"/>
    </row>
    <row r="96" spans="2:8" ht="17.25" thickBot="1" x14ac:dyDescent="0.3">
      <c r="B96" s="236"/>
      <c r="C96" s="297" t="s">
        <v>334</v>
      </c>
      <c r="D96" s="296"/>
      <c r="E96" s="296"/>
      <c r="F96" s="298"/>
      <c r="H96" s="325"/>
    </row>
    <row r="97" spans="2:8" ht="15.75" x14ac:dyDescent="0.25">
      <c r="B97" s="236"/>
      <c r="C97" s="221">
        <f>SUM(C98:C98)</f>
        <v>0</v>
      </c>
      <c r="D97" s="207">
        <f>E97/F97</f>
        <v>0</v>
      </c>
      <c r="E97" s="208">
        <f>C97+E70</f>
        <v>0</v>
      </c>
      <c r="F97" s="288">
        <f>F70</f>
        <v>80000</v>
      </c>
      <c r="H97" s="325"/>
    </row>
    <row r="98" spans="2:8" ht="15" x14ac:dyDescent="0.2">
      <c r="B98" s="327"/>
      <c r="C98" s="116"/>
      <c r="D98" s="206"/>
      <c r="E98" s="259">
        <f>C98+E71</f>
        <v>0</v>
      </c>
      <c r="F98" s="289"/>
      <c r="H98" s="325"/>
    </row>
    <row r="99" spans="2:8" ht="15.75" x14ac:dyDescent="0.25">
      <c r="B99" s="201" t="s">
        <v>21</v>
      </c>
      <c r="C99" s="196">
        <f>C97</f>
        <v>0</v>
      </c>
      <c r="D99" s="197">
        <f>E99/F99</f>
        <v>0</v>
      </c>
      <c r="E99" s="198">
        <f>E97</f>
        <v>0</v>
      </c>
      <c r="F99" s="290">
        <f>$F$70</f>
        <v>80000</v>
      </c>
      <c r="H99" s="325"/>
    </row>
    <row r="100" spans="2:8" ht="15.75" x14ac:dyDescent="0.25">
      <c r="B100" s="202" t="s">
        <v>343</v>
      </c>
      <c r="C100" s="215">
        <f>$E$11*C98</f>
        <v>0</v>
      </c>
      <c r="D100" s="200"/>
      <c r="E100" s="199">
        <f>C100+E73</f>
        <v>0</v>
      </c>
      <c r="F100" s="291">
        <f>$F$46</f>
        <v>64000</v>
      </c>
      <c r="H100" s="325"/>
    </row>
    <row r="101" spans="2:8" ht="15.75" x14ac:dyDescent="0.2">
      <c r="B101" s="201" t="s">
        <v>344</v>
      </c>
      <c r="C101" s="215">
        <f>ROUNDUP((C99*$D$11),2)</f>
        <v>0</v>
      </c>
      <c r="D101" s="200"/>
      <c r="E101" s="199">
        <f>C101+E74</f>
        <v>0</v>
      </c>
      <c r="F101" s="291">
        <f>$F$47</f>
        <v>12000.000000000002</v>
      </c>
      <c r="H101" s="325"/>
    </row>
    <row r="102" spans="2:8" ht="16.5" thickBot="1" x14ac:dyDescent="0.25">
      <c r="B102" s="203" t="s">
        <v>22</v>
      </c>
      <c r="C102" s="204">
        <f>ROUNDUP((C99*$C$11),2)</f>
        <v>0</v>
      </c>
      <c r="D102" s="205"/>
      <c r="E102" s="204">
        <f>C102+E75</f>
        <v>0</v>
      </c>
      <c r="F102" s="292">
        <f>$F$48</f>
        <v>4000</v>
      </c>
      <c r="H102" s="325"/>
    </row>
    <row r="103" spans="2:8" ht="21" thickBot="1" x14ac:dyDescent="0.25">
      <c r="B103" s="214" t="s">
        <v>384</v>
      </c>
      <c r="C103" s="218">
        <f>C100+C101</f>
        <v>0</v>
      </c>
      <c r="D103" s="219"/>
      <c r="E103" s="299"/>
      <c r="F103" s="300"/>
      <c r="H103" s="325"/>
    </row>
    <row r="104" spans="2:8" x14ac:dyDescent="0.2">
      <c r="B104" s="236"/>
      <c r="H104" s="325"/>
    </row>
    <row r="105" spans="2:8" x14ac:dyDescent="0.2">
      <c r="B105" s="491" t="s">
        <v>394</v>
      </c>
      <c r="C105" s="492"/>
      <c r="D105" s="492"/>
      <c r="E105" s="492"/>
      <c r="F105" s="492"/>
      <c r="H105" s="325"/>
    </row>
    <row r="106" spans="2:8" x14ac:dyDescent="0.2">
      <c r="B106" s="491"/>
      <c r="C106" s="492"/>
      <c r="D106" s="492"/>
      <c r="E106" s="492"/>
      <c r="F106" s="492"/>
      <c r="H106" s="325"/>
    </row>
    <row r="107" spans="2:8" x14ac:dyDescent="0.2">
      <c r="B107" s="491"/>
      <c r="C107" s="492"/>
      <c r="D107" s="492"/>
      <c r="E107" s="492"/>
      <c r="F107" s="492"/>
      <c r="H107" s="325"/>
    </row>
    <row r="108" spans="2:8" x14ac:dyDescent="0.2">
      <c r="B108" s="491"/>
      <c r="C108" s="492"/>
      <c r="D108" s="492"/>
      <c r="E108" s="492"/>
      <c r="F108" s="492"/>
      <c r="H108" s="325"/>
    </row>
    <row r="109" spans="2:8" x14ac:dyDescent="0.2">
      <c r="B109" s="491"/>
      <c r="C109" s="492"/>
      <c r="D109" s="492"/>
      <c r="E109" s="492"/>
      <c r="F109" s="492"/>
      <c r="H109" s="325"/>
    </row>
    <row r="110" spans="2:8" x14ac:dyDescent="0.2">
      <c r="B110" s="491"/>
      <c r="C110" s="492"/>
      <c r="D110" s="492"/>
      <c r="E110" s="492"/>
      <c r="F110" s="492"/>
      <c r="H110" s="325"/>
    </row>
    <row r="111" spans="2:8" ht="13.5" thickBot="1" x14ac:dyDescent="0.25">
      <c r="B111" s="328"/>
      <c r="C111" s="329"/>
      <c r="D111" s="329"/>
      <c r="E111" s="329"/>
      <c r="F111" s="329"/>
      <c r="G111" s="329"/>
      <c r="H111" s="330"/>
    </row>
    <row r="113" spans="2:8" ht="13.5" thickBot="1" x14ac:dyDescent="0.25"/>
    <row r="114" spans="2:8" x14ac:dyDescent="0.2">
      <c r="B114" s="331"/>
      <c r="C114" s="323"/>
      <c r="D114" s="323"/>
      <c r="E114" s="323"/>
      <c r="F114" s="323"/>
      <c r="G114" s="323"/>
      <c r="H114" s="324"/>
    </row>
    <row r="115" spans="2:8" ht="15.75" x14ac:dyDescent="0.25">
      <c r="B115" s="236"/>
      <c r="C115" s="231" t="s">
        <v>380</v>
      </c>
      <c r="D115" s="153" t="str">
        <f>$B$4</f>
        <v>50343.4.21</v>
      </c>
      <c r="H115" s="325"/>
    </row>
    <row r="116" spans="2:8" ht="15.75" x14ac:dyDescent="0.25">
      <c r="B116" s="236"/>
      <c r="C116" s="231" t="s">
        <v>381</v>
      </c>
      <c r="D116" s="153">
        <f>$B$5</f>
        <v>7500025356</v>
      </c>
      <c r="H116" s="325"/>
    </row>
    <row r="117" spans="2:8" ht="15.75" x14ac:dyDescent="0.25">
      <c r="B117" s="236"/>
      <c r="C117" s="58"/>
      <c r="D117" s="231" t="str">
        <f>'PWP &amp; Amendments'!$A$1</f>
        <v>FY 2023 (July 1, 2022-June 30, 2023)</v>
      </c>
      <c r="H117" s="325"/>
    </row>
    <row r="118" spans="2:8" ht="15.75" x14ac:dyDescent="0.25">
      <c r="B118" s="236"/>
      <c r="C118" s="167"/>
      <c r="D118" s="231" t="str">
        <f>'PWP &amp; Amendments'!$A$4</f>
        <v>Foothills RPO</v>
      </c>
      <c r="H118" s="325"/>
    </row>
    <row r="119" spans="2:8" ht="16.5" thickBot="1" x14ac:dyDescent="0.3">
      <c r="B119" s="236"/>
      <c r="C119" s="152" t="str">
        <f>$B$14</f>
        <v>Henderson-Logan Complete Steeets Charrette</v>
      </c>
      <c r="D119" s="231"/>
      <c r="H119" s="325"/>
    </row>
    <row r="120" spans="2:8" ht="16.5" thickBot="1" x14ac:dyDescent="0.25">
      <c r="B120" s="326"/>
      <c r="C120" s="493" t="s">
        <v>388</v>
      </c>
      <c r="D120" s="494"/>
      <c r="E120" s="494"/>
      <c r="F120" s="495"/>
      <c r="H120" s="325"/>
    </row>
    <row r="121" spans="2:8" ht="16.5" thickBot="1" x14ac:dyDescent="0.3">
      <c r="B121" s="236"/>
      <c r="C121" s="496" t="s">
        <v>356</v>
      </c>
      <c r="D121" s="497"/>
      <c r="E121" s="497"/>
      <c r="F121" s="498"/>
      <c r="H121" s="325"/>
    </row>
    <row r="122" spans="2:8" x14ac:dyDescent="0.2">
      <c r="B122" s="236"/>
      <c r="C122" s="352" t="s">
        <v>389</v>
      </c>
      <c r="D122" s="352" t="s">
        <v>321</v>
      </c>
      <c r="E122" s="352" t="s">
        <v>322</v>
      </c>
      <c r="F122" s="489" t="s">
        <v>323</v>
      </c>
      <c r="H122" s="325"/>
    </row>
    <row r="123" spans="2:8" ht="35.25" customHeight="1" thickBot="1" x14ac:dyDescent="0.25">
      <c r="B123" s="236"/>
      <c r="C123" s="354"/>
      <c r="D123" s="354"/>
      <c r="E123" s="354"/>
      <c r="F123" s="490"/>
      <c r="H123" s="325"/>
    </row>
    <row r="124" spans="2:8" ht="17.25" thickBot="1" x14ac:dyDescent="0.3">
      <c r="B124" s="236"/>
      <c r="C124" s="297" t="s">
        <v>334</v>
      </c>
      <c r="D124" s="296"/>
      <c r="E124" s="296"/>
      <c r="F124" s="298"/>
      <c r="H124" s="325"/>
    </row>
    <row r="125" spans="2:8" ht="15.75" x14ac:dyDescent="0.25">
      <c r="B125" s="236"/>
      <c r="C125" s="221">
        <f>SUM(C126:C126)</f>
        <v>0</v>
      </c>
      <c r="D125" s="207">
        <f>E125/F125</f>
        <v>0</v>
      </c>
      <c r="E125" s="208">
        <f>C125+E97</f>
        <v>0</v>
      </c>
      <c r="F125" s="288">
        <f>F97</f>
        <v>80000</v>
      </c>
      <c r="H125" s="325"/>
    </row>
    <row r="126" spans="2:8" ht="15" x14ac:dyDescent="0.2">
      <c r="B126" s="327"/>
      <c r="C126" s="116"/>
      <c r="D126" s="206"/>
      <c r="E126" s="259">
        <f>C126+E98</f>
        <v>0</v>
      </c>
      <c r="F126" s="289"/>
      <c r="H126" s="325"/>
    </row>
    <row r="127" spans="2:8" ht="15.75" x14ac:dyDescent="0.25">
      <c r="B127" s="201" t="s">
        <v>21</v>
      </c>
      <c r="C127" s="196">
        <f>C125</f>
        <v>0</v>
      </c>
      <c r="D127" s="197">
        <f>E127/F127</f>
        <v>0</v>
      </c>
      <c r="E127" s="198">
        <f>E125</f>
        <v>0</v>
      </c>
      <c r="F127" s="290">
        <f>$F$70</f>
        <v>80000</v>
      </c>
      <c r="H127" s="325"/>
    </row>
    <row r="128" spans="2:8" ht="15.75" x14ac:dyDescent="0.25">
      <c r="B128" s="202" t="s">
        <v>343</v>
      </c>
      <c r="C128" s="215">
        <f>$E$11*C126</f>
        <v>0</v>
      </c>
      <c r="D128" s="200"/>
      <c r="E128" s="199">
        <f>C128+E100</f>
        <v>0</v>
      </c>
      <c r="F128" s="291">
        <f>$F$46</f>
        <v>64000</v>
      </c>
      <c r="H128" s="325"/>
    </row>
    <row r="129" spans="2:8" ht="15.75" x14ac:dyDescent="0.2">
      <c r="B129" s="201" t="s">
        <v>344</v>
      </c>
      <c r="C129" s="215">
        <f>ROUNDUP((C127*$D$11),2)</f>
        <v>0</v>
      </c>
      <c r="D129" s="200"/>
      <c r="E129" s="199">
        <f>C129+E101</f>
        <v>0</v>
      </c>
      <c r="F129" s="291">
        <f>$F$47</f>
        <v>12000.000000000002</v>
      </c>
      <c r="H129" s="325"/>
    </row>
    <row r="130" spans="2:8" ht="16.5" thickBot="1" x14ac:dyDescent="0.25">
      <c r="B130" s="203" t="s">
        <v>22</v>
      </c>
      <c r="C130" s="204">
        <f>ROUNDUP((C127*$C$11),2)</f>
        <v>0</v>
      </c>
      <c r="D130" s="205"/>
      <c r="E130" s="204">
        <f>C130+E102</f>
        <v>0</v>
      </c>
      <c r="F130" s="292">
        <f>$F$48</f>
        <v>4000</v>
      </c>
      <c r="H130" s="325"/>
    </row>
    <row r="131" spans="2:8" ht="21" thickBot="1" x14ac:dyDescent="0.25">
      <c r="B131" s="214" t="s">
        <v>384</v>
      </c>
      <c r="C131" s="218">
        <f>C128+C129</f>
        <v>0</v>
      </c>
      <c r="D131" s="219"/>
      <c r="E131" s="299"/>
      <c r="F131" s="300"/>
      <c r="H131" s="325"/>
    </row>
    <row r="132" spans="2:8" x14ac:dyDescent="0.2">
      <c r="B132" s="236"/>
      <c r="H132" s="325"/>
    </row>
    <row r="133" spans="2:8" x14ac:dyDescent="0.2">
      <c r="B133" s="491" t="s">
        <v>395</v>
      </c>
      <c r="C133" s="492"/>
      <c r="D133" s="492"/>
      <c r="E133" s="492"/>
      <c r="F133" s="492"/>
      <c r="H133" s="325"/>
    </row>
    <row r="134" spans="2:8" x14ac:dyDescent="0.2">
      <c r="B134" s="491"/>
      <c r="C134" s="492"/>
      <c r="D134" s="492"/>
      <c r="E134" s="492"/>
      <c r="F134" s="492"/>
      <c r="H134" s="325"/>
    </row>
    <row r="135" spans="2:8" x14ac:dyDescent="0.2">
      <c r="B135" s="491"/>
      <c r="C135" s="492"/>
      <c r="D135" s="492"/>
      <c r="E135" s="492"/>
      <c r="F135" s="492"/>
      <c r="H135" s="325"/>
    </row>
    <row r="136" spans="2:8" x14ac:dyDescent="0.2">
      <c r="B136" s="491"/>
      <c r="C136" s="492"/>
      <c r="D136" s="492"/>
      <c r="E136" s="492"/>
      <c r="F136" s="492"/>
      <c r="H136" s="325"/>
    </row>
    <row r="137" spans="2:8" x14ac:dyDescent="0.2">
      <c r="B137" s="491"/>
      <c r="C137" s="492"/>
      <c r="D137" s="492"/>
      <c r="E137" s="492"/>
      <c r="F137" s="492"/>
      <c r="H137" s="325"/>
    </row>
    <row r="138" spans="2:8" x14ac:dyDescent="0.2">
      <c r="B138" s="491"/>
      <c r="C138" s="492"/>
      <c r="D138" s="492"/>
      <c r="E138" s="492"/>
      <c r="F138" s="492"/>
      <c r="H138" s="325"/>
    </row>
    <row r="139" spans="2:8" ht="13.5" thickBot="1" x14ac:dyDescent="0.25">
      <c r="B139" s="328"/>
      <c r="C139" s="329"/>
      <c r="D139" s="329"/>
      <c r="E139" s="329"/>
      <c r="F139" s="329"/>
      <c r="G139" s="329"/>
      <c r="H139" s="330"/>
    </row>
  </sheetData>
  <sheetProtection algorithmName="SHA-512" hashValue="Rwxu66lGfosFszVxwp5W63CjuN9iZnULTNZVayvjUsIlkzMfoKBYnrxyc3BbIXRCkPLcAkeyF9l23w+9b/v6QQ==" saltValue="ErrgsG5QW1ONE3sWtOG4IQ==" spinCount="100000" sheet="1" scenarios="1" selectLockedCells="1"/>
  <mergeCells count="67">
    <mergeCell ref="B3:F3"/>
    <mergeCell ref="A8:A11"/>
    <mergeCell ref="B8:B11"/>
    <mergeCell ref="C8:F8"/>
    <mergeCell ref="H8:J8"/>
    <mergeCell ref="P8:R8"/>
    <mergeCell ref="T8:V8"/>
    <mergeCell ref="G9:G11"/>
    <mergeCell ref="H9:J9"/>
    <mergeCell ref="L9:N9"/>
    <mergeCell ref="P9:R9"/>
    <mergeCell ref="T9:V9"/>
    <mergeCell ref="H10:H11"/>
    <mergeCell ref="I10:I11"/>
    <mergeCell ref="J10:J11"/>
    <mergeCell ref="L8:N8"/>
    <mergeCell ref="L10:L11"/>
    <mergeCell ref="M10:M11"/>
    <mergeCell ref="N10:N11"/>
    <mergeCell ref="P10:P11"/>
    <mergeCell ref="T14:V14"/>
    <mergeCell ref="Q10:Q11"/>
    <mergeCell ref="R10:R11"/>
    <mergeCell ref="T10:T11"/>
    <mergeCell ref="U10:U11"/>
    <mergeCell ref="T12:V12"/>
    <mergeCell ref="V10:V11"/>
    <mergeCell ref="C39:F39"/>
    <mergeCell ref="A12:F12"/>
    <mergeCell ref="H12:J12"/>
    <mergeCell ref="L12:N12"/>
    <mergeCell ref="P12:R12"/>
    <mergeCell ref="A15:B15"/>
    <mergeCell ref="A17:B17"/>
    <mergeCell ref="B20:F20"/>
    <mergeCell ref="A23:B23"/>
    <mergeCell ref="C38:F38"/>
    <mergeCell ref="C14:F14"/>
    <mergeCell ref="H14:J14"/>
    <mergeCell ref="L14:N14"/>
    <mergeCell ref="P14:R14"/>
    <mergeCell ref="B78:F83"/>
    <mergeCell ref="C40:C41"/>
    <mergeCell ref="D40:D41"/>
    <mergeCell ref="E40:E41"/>
    <mergeCell ref="F40:F41"/>
    <mergeCell ref="B51:F56"/>
    <mergeCell ref="C65:F65"/>
    <mergeCell ref="C66:F66"/>
    <mergeCell ref="C67:C68"/>
    <mergeCell ref="D67:D68"/>
    <mergeCell ref="E67:E68"/>
    <mergeCell ref="F67:F68"/>
    <mergeCell ref="C92:F92"/>
    <mergeCell ref="C93:F93"/>
    <mergeCell ref="C94:C95"/>
    <mergeCell ref="D94:D95"/>
    <mergeCell ref="E94:E95"/>
    <mergeCell ref="F94:F95"/>
    <mergeCell ref="B133:F138"/>
    <mergeCell ref="B105:F110"/>
    <mergeCell ref="C120:F120"/>
    <mergeCell ref="C121:F121"/>
    <mergeCell ref="C122:C123"/>
    <mergeCell ref="D122:D123"/>
    <mergeCell ref="E122:E123"/>
    <mergeCell ref="F122:F123"/>
  </mergeCells>
  <pageMargins left="0.7" right="0.7" top="0.75" bottom="0.75" header="0.3" footer="0.3"/>
  <pageSetup paperSize="150" scale="2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2079B1-8060-40E0-98FB-009033B072A5}">
          <x14:formula1>
            <xm:f>'Drop Down Functions'!$A$1:$A$3</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3"/>
  <sheetViews>
    <sheetView topLeftCell="A60" zoomScale="90" zoomScaleNormal="90" zoomScaleSheetLayoutView="90" workbookViewId="0">
      <selection activeCell="B9" sqref="B9"/>
    </sheetView>
  </sheetViews>
  <sheetFormatPr defaultColWidth="9.140625" defaultRowHeight="12.75" x14ac:dyDescent="0.2"/>
  <cols>
    <col min="1" max="1" width="7.5703125" bestFit="1" customWidth="1"/>
    <col min="2" max="2" width="81" customWidth="1"/>
    <col min="3" max="3" width="13.28515625" bestFit="1" customWidth="1"/>
  </cols>
  <sheetData>
    <row r="1" spans="1:3" ht="15.75" x14ac:dyDescent="0.2">
      <c r="B1" s="166" t="str">
        <f>'PWP &amp; Amendments'!A1</f>
        <v>FY 2023 (July 1, 2022-June 30, 2023)</v>
      </c>
    </row>
    <row r="2" spans="1:3" ht="15.75" x14ac:dyDescent="0.2">
      <c r="B2" s="166" t="s">
        <v>15</v>
      </c>
    </row>
    <row r="3" spans="1:3" ht="15.75" x14ac:dyDescent="0.2">
      <c r="B3" s="166" t="s">
        <v>190</v>
      </c>
    </row>
    <row r="4" spans="1:3" ht="15.75" x14ac:dyDescent="0.2">
      <c r="B4" s="166" t="str">
        <f>'PWP &amp; Amendments'!A4</f>
        <v>Foothills RPO</v>
      </c>
    </row>
    <row r="5" spans="1:3" ht="9" customHeight="1" x14ac:dyDescent="0.2">
      <c r="B5" s="168"/>
    </row>
    <row r="6" spans="1:3" ht="16.5" x14ac:dyDescent="0.25">
      <c r="A6" s="504" t="s">
        <v>2</v>
      </c>
      <c r="B6" s="504"/>
      <c r="C6" s="504"/>
    </row>
    <row r="7" spans="1:3" ht="16.5" x14ac:dyDescent="0.25">
      <c r="A7" s="502" t="s">
        <v>184</v>
      </c>
      <c r="B7" s="502"/>
      <c r="C7" s="59">
        <f>'PWP &amp; Amendments'!F11</f>
        <v>10000</v>
      </c>
    </row>
    <row r="8" spans="1:3" x14ac:dyDescent="0.2">
      <c r="A8" s="60" t="s">
        <v>185</v>
      </c>
      <c r="B8" s="61" t="s">
        <v>25</v>
      </c>
      <c r="C8" s="62"/>
    </row>
    <row r="9" spans="1:3" x14ac:dyDescent="0.2">
      <c r="A9" s="63"/>
      <c r="B9" s="334" t="s">
        <v>397</v>
      </c>
      <c r="C9" s="64"/>
    </row>
    <row r="10" spans="1:3" x14ac:dyDescent="0.2">
      <c r="A10" s="65" t="s">
        <v>186</v>
      </c>
      <c r="B10" s="66" t="s">
        <v>139</v>
      </c>
      <c r="C10" s="62"/>
    </row>
    <row r="11" spans="1:3" ht="25.5" x14ac:dyDescent="0.2">
      <c r="B11" s="334" t="s">
        <v>398</v>
      </c>
      <c r="C11" s="64"/>
    </row>
    <row r="12" spans="1:3" x14ac:dyDescent="0.2">
      <c r="A12" s="65" t="s">
        <v>187</v>
      </c>
      <c r="B12" s="66" t="s">
        <v>27</v>
      </c>
      <c r="C12" s="62"/>
    </row>
    <row r="13" spans="1:3" ht="14.25" x14ac:dyDescent="0.2">
      <c r="B13" s="274"/>
      <c r="C13" s="64"/>
    </row>
    <row r="14" spans="1:3" x14ac:dyDescent="0.2">
      <c r="A14" s="65" t="s">
        <v>188</v>
      </c>
      <c r="B14" s="67" t="s">
        <v>14</v>
      </c>
      <c r="C14" s="68"/>
    </row>
    <row r="15" spans="1:3" ht="14.25" x14ac:dyDescent="0.2">
      <c r="B15" s="274" t="s">
        <v>401</v>
      </c>
      <c r="C15" s="64"/>
    </row>
    <row r="16" spans="1:3" ht="16.5" x14ac:dyDescent="0.25">
      <c r="A16" s="504" t="s">
        <v>4</v>
      </c>
      <c r="B16" s="504"/>
      <c r="C16" s="504"/>
    </row>
    <row r="17" spans="1:3" ht="16.5" x14ac:dyDescent="0.25">
      <c r="A17" s="502" t="s">
        <v>189</v>
      </c>
      <c r="B17" s="502"/>
      <c r="C17" s="59">
        <f>'PWP &amp; Amendments'!F17</f>
        <v>6500</v>
      </c>
    </row>
    <row r="18" spans="1:3" x14ac:dyDescent="0.2">
      <c r="A18" s="65" t="s">
        <v>207</v>
      </c>
      <c r="B18" s="69" t="s">
        <v>6</v>
      </c>
      <c r="C18" s="62"/>
    </row>
    <row r="19" spans="1:3" ht="14.25" x14ac:dyDescent="0.2">
      <c r="B19" s="274"/>
      <c r="C19" s="64"/>
    </row>
    <row r="20" spans="1:3" x14ac:dyDescent="0.2">
      <c r="A20" s="65" t="s">
        <v>208</v>
      </c>
      <c r="B20" s="69" t="s">
        <v>7</v>
      </c>
      <c r="C20" s="62"/>
    </row>
    <row r="21" spans="1:3" ht="14.25" x14ac:dyDescent="0.2">
      <c r="A21" s="70"/>
      <c r="B21" s="277"/>
      <c r="C21" s="64"/>
    </row>
    <row r="22" spans="1:3" x14ac:dyDescent="0.2">
      <c r="A22" s="65" t="s">
        <v>209</v>
      </c>
      <c r="B22" s="69" t="s">
        <v>8</v>
      </c>
      <c r="C22" s="62"/>
    </row>
    <row r="23" spans="1:3" ht="14.25" x14ac:dyDescent="0.2">
      <c r="A23" s="70"/>
      <c r="B23" s="277"/>
      <c r="C23" s="64"/>
    </row>
    <row r="24" spans="1:3" x14ac:dyDescent="0.2">
      <c r="A24" s="65" t="s">
        <v>210</v>
      </c>
      <c r="B24" s="69" t="s">
        <v>9</v>
      </c>
      <c r="C24" s="62"/>
    </row>
    <row r="25" spans="1:3" ht="14.25" x14ac:dyDescent="0.2">
      <c r="B25" s="274" t="s">
        <v>399</v>
      </c>
      <c r="C25" s="64"/>
    </row>
    <row r="26" spans="1:3" x14ac:dyDescent="0.2">
      <c r="A26" s="60" t="s">
        <v>211</v>
      </c>
      <c r="B26" s="71" t="s">
        <v>10</v>
      </c>
      <c r="C26" s="62"/>
    </row>
    <row r="27" spans="1:3" ht="14.25" x14ac:dyDescent="0.2">
      <c r="B27" s="274" t="s">
        <v>400</v>
      </c>
      <c r="C27" s="64"/>
    </row>
    <row r="28" spans="1:3" ht="16.5" x14ac:dyDescent="0.25">
      <c r="A28" s="502" t="s">
        <v>191</v>
      </c>
      <c r="B28" s="502"/>
      <c r="C28" s="59">
        <f>'PWP &amp; Amendments'!F23</f>
        <v>5000</v>
      </c>
    </row>
    <row r="29" spans="1:3" x14ac:dyDescent="0.2">
      <c r="A29" s="65" t="s">
        <v>212</v>
      </c>
      <c r="B29" s="69" t="s">
        <v>59</v>
      </c>
      <c r="C29" s="68"/>
    </row>
    <row r="30" spans="1:3" ht="14.25" x14ac:dyDescent="0.2">
      <c r="B30" s="274" t="s">
        <v>402</v>
      </c>
      <c r="C30" s="64"/>
    </row>
    <row r="31" spans="1:3" ht="16.5" x14ac:dyDescent="0.25">
      <c r="A31" s="502" t="s">
        <v>192</v>
      </c>
      <c r="B31" s="502"/>
      <c r="C31" s="59">
        <f>'PWP &amp; Amendments'!F25</f>
        <v>14250</v>
      </c>
    </row>
    <row r="32" spans="1:3" x14ac:dyDescent="0.2">
      <c r="A32" s="65" t="s">
        <v>213</v>
      </c>
      <c r="B32" s="69" t="s">
        <v>11</v>
      </c>
      <c r="C32" s="68"/>
    </row>
    <row r="33" spans="1:9" ht="28.5" x14ac:dyDescent="0.2">
      <c r="B33" s="279" t="s">
        <v>403</v>
      </c>
      <c r="C33" s="64"/>
    </row>
    <row r="34" spans="1:9" x14ac:dyDescent="0.2">
      <c r="A34" s="65" t="s">
        <v>214</v>
      </c>
      <c r="B34" s="69" t="s">
        <v>32</v>
      </c>
      <c r="C34" s="62"/>
    </row>
    <row r="35" spans="1:9" ht="14.25" x14ac:dyDescent="0.2">
      <c r="B35" s="274"/>
      <c r="C35" s="64"/>
    </row>
    <row r="36" spans="1:9" ht="16.5" x14ac:dyDescent="0.25">
      <c r="A36" s="502" t="s">
        <v>193</v>
      </c>
      <c r="B36" s="502"/>
      <c r="C36" s="59">
        <f>'PWP &amp; Amendments'!F28</f>
        <v>24500</v>
      </c>
    </row>
    <row r="37" spans="1:9" x14ac:dyDescent="0.2">
      <c r="A37" s="72" t="s">
        <v>215</v>
      </c>
      <c r="B37" s="73" t="s">
        <v>29</v>
      </c>
      <c r="C37" s="62"/>
    </row>
    <row r="38" spans="1:9" ht="25.5" x14ac:dyDescent="0.2">
      <c r="B38" s="334" t="s">
        <v>404</v>
      </c>
      <c r="C38" s="64"/>
    </row>
    <row r="39" spans="1:9" x14ac:dyDescent="0.2">
      <c r="A39" s="65" t="s">
        <v>216</v>
      </c>
      <c r="B39" s="69" t="s">
        <v>181</v>
      </c>
      <c r="C39" s="62"/>
    </row>
    <row r="40" spans="1:9" ht="99.75" x14ac:dyDescent="0.2">
      <c r="B40" s="274" t="s">
        <v>405</v>
      </c>
      <c r="C40" s="64"/>
    </row>
    <row r="41" spans="1:9" ht="16.5" x14ac:dyDescent="0.25">
      <c r="A41" s="504" t="s">
        <v>13</v>
      </c>
      <c r="B41" s="504"/>
      <c r="C41" s="504"/>
      <c r="I41" s="74"/>
    </row>
    <row r="42" spans="1:9" ht="16.5" x14ac:dyDescent="0.25">
      <c r="A42" s="502" t="s">
        <v>194</v>
      </c>
      <c r="B42" s="502"/>
      <c r="C42" s="59">
        <f>'PWP &amp; Amendments'!F32</f>
        <v>18500</v>
      </c>
    </row>
    <row r="43" spans="1:9" x14ac:dyDescent="0.2">
      <c r="A43" s="60" t="s">
        <v>217</v>
      </c>
      <c r="B43" s="71" t="s">
        <v>28</v>
      </c>
      <c r="C43" s="62"/>
    </row>
    <row r="44" spans="1:9" ht="25.5" x14ac:dyDescent="0.2">
      <c r="B44" s="334" t="s">
        <v>406</v>
      </c>
      <c r="C44" s="64"/>
    </row>
    <row r="45" spans="1:9" x14ac:dyDescent="0.2">
      <c r="A45" s="60" t="s">
        <v>218</v>
      </c>
      <c r="B45" s="71" t="s">
        <v>182</v>
      </c>
      <c r="C45" s="62"/>
    </row>
    <row r="46" spans="1:9" ht="38.25" x14ac:dyDescent="0.2">
      <c r="B46" s="334" t="s">
        <v>407</v>
      </c>
      <c r="C46" s="64"/>
    </row>
    <row r="47" spans="1:9" x14ac:dyDescent="0.2">
      <c r="A47" s="60" t="s">
        <v>219</v>
      </c>
      <c r="B47" s="71" t="s">
        <v>119</v>
      </c>
      <c r="C47" s="62"/>
    </row>
    <row r="48" spans="1:9" ht="25.5" x14ac:dyDescent="0.2">
      <c r="B48" s="335" t="s">
        <v>408</v>
      </c>
      <c r="C48" s="64"/>
    </row>
    <row r="49" spans="1:3" ht="16.5" x14ac:dyDescent="0.25">
      <c r="A49" s="501" t="s">
        <v>120</v>
      </c>
      <c r="B49" s="501"/>
      <c r="C49" s="501"/>
    </row>
    <row r="50" spans="1:3" ht="16.5" x14ac:dyDescent="0.25">
      <c r="A50" s="500" t="s">
        <v>206</v>
      </c>
      <c r="B50" s="500"/>
      <c r="C50" s="59">
        <f>'PWP &amp; Amendments'!F37</f>
        <v>11525</v>
      </c>
    </row>
    <row r="51" spans="1:3" x14ac:dyDescent="0.2">
      <c r="A51" s="60" t="s">
        <v>220</v>
      </c>
      <c r="B51" s="71" t="s">
        <v>138</v>
      </c>
      <c r="C51" s="62"/>
    </row>
    <row r="52" spans="1:3" ht="38.25" x14ac:dyDescent="0.2">
      <c r="B52" s="336" t="s">
        <v>409</v>
      </c>
      <c r="C52" s="64"/>
    </row>
    <row r="53" spans="1:3" ht="16.5" x14ac:dyDescent="0.25">
      <c r="A53" s="500" t="s">
        <v>205</v>
      </c>
      <c r="B53" s="500"/>
      <c r="C53" s="59">
        <f>'PWP &amp; Amendments'!F39</f>
        <v>500</v>
      </c>
    </row>
    <row r="54" spans="1:3" x14ac:dyDescent="0.2">
      <c r="A54" s="60" t="s">
        <v>170</v>
      </c>
      <c r="B54" s="71" t="s">
        <v>136</v>
      </c>
      <c r="C54" s="62"/>
    </row>
    <row r="55" spans="1:3" x14ac:dyDescent="0.2">
      <c r="B55" s="337" t="s">
        <v>410</v>
      </c>
      <c r="C55" s="64"/>
    </row>
    <row r="56" spans="1:3" ht="16.5" x14ac:dyDescent="0.25">
      <c r="A56" s="500" t="s">
        <v>204</v>
      </c>
      <c r="B56" s="500"/>
      <c r="C56" s="59">
        <f>'PWP &amp; Amendments'!F41</f>
        <v>1800</v>
      </c>
    </row>
    <row r="57" spans="1:3" x14ac:dyDescent="0.2">
      <c r="A57" s="60" t="s">
        <v>221</v>
      </c>
      <c r="B57" s="71" t="s">
        <v>144</v>
      </c>
      <c r="C57" s="62"/>
    </row>
    <row r="58" spans="1:3" ht="16.5" x14ac:dyDescent="0.25">
      <c r="A58" s="75"/>
      <c r="B58" s="336" t="s">
        <v>411</v>
      </c>
      <c r="C58" s="64"/>
    </row>
    <row r="59" spans="1:3" x14ac:dyDescent="0.2">
      <c r="A59" s="60" t="s">
        <v>222</v>
      </c>
      <c r="B59" s="71" t="s">
        <v>141</v>
      </c>
      <c r="C59" s="62"/>
    </row>
    <row r="60" spans="1:3" ht="16.5" x14ac:dyDescent="0.25">
      <c r="A60" s="75"/>
      <c r="B60" s="336" t="s">
        <v>412</v>
      </c>
      <c r="C60" s="64"/>
    </row>
    <row r="61" spans="1:3" x14ac:dyDescent="0.2">
      <c r="A61" s="60" t="s">
        <v>223</v>
      </c>
      <c r="B61" s="71" t="s">
        <v>143</v>
      </c>
      <c r="C61" s="62"/>
    </row>
    <row r="62" spans="1:3" ht="16.5" x14ac:dyDescent="0.25">
      <c r="A62" s="75"/>
      <c r="B62" s="336" t="s">
        <v>413</v>
      </c>
      <c r="C62" s="64"/>
    </row>
    <row r="63" spans="1:3" ht="16.5" x14ac:dyDescent="0.25">
      <c r="A63" s="500" t="s">
        <v>203</v>
      </c>
      <c r="B63" s="500"/>
      <c r="C63" s="59">
        <f>'PWP &amp; Amendments'!F45</f>
        <v>500</v>
      </c>
    </row>
    <row r="64" spans="1:3" x14ac:dyDescent="0.2">
      <c r="A64" s="60" t="s">
        <v>224</v>
      </c>
      <c r="B64" s="71" t="s">
        <v>137</v>
      </c>
      <c r="C64" s="62"/>
    </row>
    <row r="65" spans="1:3" ht="16.5" x14ac:dyDescent="0.25">
      <c r="A65" s="75"/>
      <c r="B65" s="336" t="s">
        <v>414</v>
      </c>
      <c r="C65" s="64"/>
    </row>
    <row r="66" spans="1:3" ht="16.5" x14ac:dyDescent="0.25">
      <c r="A66" s="500" t="s">
        <v>202</v>
      </c>
      <c r="B66" s="500"/>
      <c r="C66" s="59">
        <f>'PWP &amp; Amendments'!F47</f>
        <v>2420</v>
      </c>
    </row>
    <row r="67" spans="1:3" x14ac:dyDescent="0.2">
      <c r="A67" s="60" t="s">
        <v>225</v>
      </c>
      <c r="B67" s="71" t="s">
        <v>145</v>
      </c>
      <c r="C67" s="62"/>
    </row>
    <row r="68" spans="1:3" ht="39" x14ac:dyDescent="0.25">
      <c r="A68" s="75"/>
      <c r="B68" s="336" t="s">
        <v>415</v>
      </c>
      <c r="C68" s="64"/>
    </row>
    <row r="69" spans="1:3" x14ac:dyDescent="0.2">
      <c r="A69" s="60" t="s">
        <v>226</v>
      </c>
      <c r="B69" s="71" t="s">
        <v>183</v>
      </c>
      <c r="C69" s="62"/>
    </row>
    <row r="70" spans="1:3" ht="16.5" x14ac:dyDescent="0.25">
      <c r="A70" s="75"/>
      <c r="B70" s="336" t="s">
        <v>416</v>
      </c>
      <c r="C70" s="64"/>
    </row>
    <row r="71" spans="1:3" ht="16.5" x14ac:dyDescent="0.25">
      <c r="A71" s="500" t="s">
        <v>201</v>
      </c>
      <c r="B71" s="500"/>
      <c r="C71" s="59">
        <f>'PWP &amp; Amendments'!F50</f>
        <v>5500</v>
      </c>
    </row>
    <row r="72" spans="1:3" x14ac:dyDescent="0.2">
      <c r="A72" s="60" t="s">
        <v>227</v>
      </c>
      <c r="B72" s="71" t="s">
        <v>151</v>
      </c>
      <c r="C72" s="62"/>
    </row>
    <row r="73" spans="1:3" ht="16.5" x14ac:dyDescent="0.25">
      <c r="A73" s="75"/>
      <c r="B73" s="336" t="s">
        <v>417</v>
      </c>
      <c r="C73" s="64"/>
    </row>
    <row r="74" spans="1:3" x14ac:dyDescent="0.2">
      <c r="A74" s="60" t="s">
        <v>228</v>
      </c>
      <c r="B74" s="71" t="s">
        <v>149</v>
      </c>
      <c r="C74" s="62"/>
    </row>
    <row r="75" spans="1:3" ht="16.5" x14ac:dyDescent="0.25">
      <c r="A75" s="75"/>
      <c r="B75" s="276"/>
      <c r="C75" s="64"/>
    </row>
    <row r="76" spans="1:3" x14ac:dyDescent="0.2">
      <c r="A76" s="60" t="s">
        <v>229</v>
      </c>
      <c r="B76" s="71" t="s">
        <v>150</v>
      </c>
      <c r="C76" s="62"/>
    </row>
    <row r="77" spans="1:3" ht="16.5" x14ac:dyDescent="0.25">
      <c r="A77" s="75"/>
      <c r="B77" s="336" t="s">
        <v>418</v>
      </c>
      <c r="C77" s="64"/>
    </row>
    <row r="78" spans="1:3" ht="16.5" x14ac:dyDescent="0.25">
      <c r="A78" s="501" t="s">
        <v>121</v>
      </c>
      <c r="B78" s="501"/>
      <c r="C78" s="501"/>
    </row>
    <row r="79" spans="1:3" ht="16.5" x14ac:dyDescent="0.25">
      <c r="A79" s="502" t="s">
        <v>364</v>
      </c>
      <c r="B79" s="502"/>
      <c r="C79" s="76">
        <f>'PWP &amp; Amendments'!F55</f>
        <v>31974</v>
      </c>
    </row>
    <row r="80" spans="1:3" x14ac:dyDescent="0.2">
      <c r="A80" s="65" t="s">
        <v>230</v>
      </c>
      <c r="B80" s="69" t="s">
        <v>115</v>
      </c>
      <c r="C80" s="68"/>
    </row>
    <row r="81" spans="1:3" x14ac:dyDescent="0.2">
      <c r="A81" s="70"/>
      <c r="B81" s="338" t="s">
        <v>419</v>
      </c>
      <c r="C81" s="64"/>
    </row>
    <row r="82" spans="1:3" ht="16.5" x14ac:dyDescent="0.25">
      <c r="A82" s="503" t="s">
        <v>369</v>
      </c>
      <c r="B82" s="503"/>
      <c r="C82" s="77">
        <f>'PWP &amp; Amendments'!F57</f>
        <v>132969</v>
      </c>
    </row>
    <row r="83" spans="1:3" ht="6" customHeight="1" x14ac:dyDescent="0.2"/>
  </sheetData>
  <sheetProtection algorithmName="SHA-512" hashValue="b12roCBIaZXNArck5kPtCpMB+wkcosLwX5IQeO/t65aKAoG15JV3289QR960AK7EP1cVAcbPthDptmKeOuXdlQ==" saltValue="lxss5nKRmXQ8wEUSl/zBqg==" spinCount="100000" sheet="1" selectLockedCells="1"/>
  <mergeCells count="19">
    <mergeCell ref="A6:C6"/>
    <mergeCell ref="A7:B7"/>
    <mergeCell ref="A17:B17"/>
    <mergeCell ref="A16:C16"/>
    <mergeCell ref="A28:B28"/>
    <mergeCell ref="A71:B71"/>
    <mergeCell ref="A78:C78"/>
    <mergeCell ref="A79:B79"/>
    <mergeCell ref="A82:B82"/>
    <mergeCell ref="A31:B31"/>
    <mergeCell ref="A36:B36"/>
    <mergeCell ref="A41:C41"/>
    <mergeCell ref="A42:B42"/>
    <mergeCell ref="A49:C49"/>
    <mergeCell ref="A50:B50"/>
    <mergeCell ref="A53:B53"/>
    <mergeCell ref="A56:B56"/>
    <mergeCell ref="A63:B63"/>
    <mergeCell ref="A66:B66"/>
  </mergeCells>
  <printOptions horizontalCentered="1"/>
  <pageMargins left="0.25" right="0.25" top="0.5" bottom="0.5" header="0.3" footer="0.3"/>
  <pageSetup fitToHeight="0"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1"/>
  <sheetViews>
    <sheetView view="pageBreakPreview" zoomScale="85" zoomScaleNormal="70" zoomScaleSheetLayoutView="85" workbookViewId="0">
      <selection activeCell="I54" sqref="I54"/>
    </sheetView>
  </sheetViews>
  <sheetFormatPr defaultColWidth="9.140625" defaultRowHeight="12.75" x14ac:dyDescent="0.2"/>
  <cols>
    <col min="1" max="1" width="10.7109375" customWidth="1"/>
    <col min="2" max="2" width="55.42578125" bestFit="1" customWidth="1"/>
    <col min="3" max="4" width="12" customWidth="1"/>
    <col min="5" max="6" width="13.42578125" customWidth="1"/>
    <col min="7" max="7" width="4.28515625" customWidth="1"/>
    <col min="8" max="8" width="19.140625" customWidth="1"/>
    <col min="9" max="9" width="21.5703125" customWidth="1"/>
    <col min="10" max="10" width="13.42578125" customWidth="1"/>
    <col min="11" max="11" width="21.5703125" customWidth="1"/>
    <col min="12" max="12" width="24.85546875" customWidth="1"/>
  </cols>
  <sheetData>
    <row r="1" spans="1:12" ht="15.75" x14ac:dyDescent="0.2">
      <c r="A1" s="341" t="str">
        <f>'PWP &amp; Amendments'!A1</f>
        <v>FY 2023 (July 1, 2022-June 30, 2023)</v>
      </c>
      <c r="B1" s="341"/>
      <c r="C1" s="341"/>
      <c r="D1" s="341"/>
      <c r="E1" s="341"/>
      <c r="F1" s="341"/>
      <c r="G1" s="166"/>
      <c r="H1" s="341" t="str">
        <f>A1</f>
        <v>FY 2023 (July 1, 2022-June 30, 2023)</v>
      </c>
      <c r="I1" s="341"/>
      <c r="J1" s="341"/>
      <c r="K1" s="341"/>
      <c r="L1" s="341"/>
    </row>
    <row r="2" spans="1:12" ht="15.75" x14ac:dyDescent="0.2">
      <c r="A2" s="341" t="s">
        <v>15</v>
      </c>
      <c r="B2" s="341"/>
      <c r="C2" s="341"/>
      <c r="D2" s="341"/>
      <c r="E2" s="341"/>
      <c r="F2" s="341"/>
      <c r="G2" s="166"/>
      <c r="H2" s="540" t="s">
        <v>359</v>
      </c>
      <c r="I2" s="540"/>
      <c r="J2" s="540"/>
      <c r="K2" s="540"/>
      <c r="L2" s="540"/>
    </row>
    <row r="3" spans="1:12" ht="15.75" x14ac:dyDescent="0.2">
      <c r="A3" s="341" t="s">
        <v>358</v>
      </c>
      <c r="B3" s="341"/>
      <c r="C3" s="341"/>
      <c r="D3" s="341"/>
      <c r="E3" s="341"/>
      <c r="F3" s="341"/>
      <c r="G3" s="166"/>
      <c r="H3" s="341" t="str">
        <f>A4</f>
        <v>Foothills RPO</v>
      </c>
      <c r="I3" s="341"/>
      <c r="J3" s="341"/>
      <c r="K3" s="341"/>
      <c r="L3" s="341"/>
    </row>
    <row r="4" spans="1:12" ht="15.75" x14ac:dyDescent="0.2">
      <c r="A4" s="341" t="str">
        <f>'PWP &amp; Amendments'!A4</f>
        <v>Foothills RPO</v>
      </c>
      <c r="B4" s="341"/>
      <c r="C4" s="341"/>
      <c r="D4" s="341"/>
      <c r="E4" s="341"/>
      <c r="F4" s="341"/>
      <c r="G4" s="166"/>
      <c r="H4" s="546"/>
      <c r="I4" s="547"/>
      <c r="J4" s="547"/>
      <c r="K4" s="547"/>
      <c r="L4" s="547"/>
    </row>
    <row r="5" spans="1:12" ht="16.5" thickBot="1" x14ac:dyDescent="0.25">
      <c r="A5" s="342"/>
      <c r="B5" s="342"/>
      <c r="C5" s="342"/>
      <c r="D5" s="342"/>
      <c r="E5" s="342"/>
      <c r="F5" s="342"/>
      <c r="G5" s="168"/>
      <c r="H5" s="548"/>
      <c r="I5" s="548"/>
      <c r="J5" s="548"/>
      <c r="K5" s="548"/>
      <c r="L5" s="548"/>
    </row>
    <row r="6" spans="1:12" ht="16.5" customHeight="1" thickBot="1" x14ac:dyDescent="0.25">
      <c r="A6" s="484" t="s">
        <v>24</v>
      </c>
      <c r="B6" s="549" t="s">
        <v>23</v>
      </c>
      <c r="C6" s="349" t="s">
        <v>20</v>
      </c>
      <c r="D6" s="350"/>
      <c r="E6" s="350"/>
      <c r="F6" s="351"/>
      <c r="G6" s="226"/>
      <c r="H6" s="169"/>
      <c r="I6" s="541" t="s">
        <v>375</v>
      </c>
      <c r="J6" s="542"/>
      <c r="K6" s="542"/>
      <c r="L6" s="543"/>
    </row>
    <row r="7" spans="1:12" ht="56.25" customHeight="1" thickBot="1" x14ac:dyDescent="0.25">
      <c r="A7" s="486"/>
      <c r="B7" s="550"/>
      <c r="C7" s="228" t="s">
        <v>324</v>
      </c>
      <c r="D7" s="228" t="s">
        <v>355</v>
      </c>
      <c r="E7" s="225" t="s">
        <v>341</v>
      </c>
      <c r="F7" s="225" t="s">
        <v>0</v>
      </c>
      <c r="G7" s="226"/>
      <c r="H7" s="170"/>
      <c r="I7" s="225" t="s">
        <v>320</v>
      </c>
      <c r="J7" s="229" t="s">
        <v>321</v>
      </c>
      <c r="K7" s="229" t="s">
        <v>322</v>
      </c>
      <c r="L7" s="229" t="s">
        <v>323</v>
      </c>
    </row>
    <row r="8" spans="1:12" ht="17.25" customHeight="1" thickBot="1" x14ac:dyDescent="0.3">
      <c r="A8" s="343" t="s">
        <v>2</v>
      </c>
      <c r="B8" s="344"/>
      <c r="C8" s="344"/>
      <c r="D8" s="344"/>
      <c r="E8" s="344"/>
      <c r="F8" s="345"/>
      <c r="G8" s="75"/>
      <c r="H8" s="82"/>
      <c r="I8" s="551" t="s">
        <v>2</v>
      </c>
      <c r="J8" s="552"/>
      <c r="K8" s="552"/>
      <c r="L8" s="553"/>
    </row>
    <row r="9" spans="1:12" ht="17.25" customHeight="1" thickBot="1" x14ac:dyDescent="0.3">
      <c r="A9" s="22" t="s">
        <v>34</v>
      </c>
      <c r="B9" s="23" t="s">
        <v>3</v>
      </c>
      <c r="C9" s="1">
        <f>F9-E9</f>
        <v>2000</v>
      </c>
      <c r="D9" s="1">
        <f>0*F9</f>
        <v>0</v>
      </c>
      <c r="E9" s="1">
        <f>SUM(F9*0.8)</f>
        <v>8000</v>
      </c>
      <c r="F9" s="9">
        <f>'PWP &amp; Amendments'!J11</f>
        <v>10000</v>
      </c>
      <c r="G9" s="6"/>
      <c r="H9" s="83"/>
      <c r="I9" s="18">
        <f>SUM(I10:I13)</f>
        <v>0</v>
      </c>
      <c r="J9" s="3">
        <f xml:space="preserve"> SUM(I9:I9)/L9</f>
        <v>0</v>
      </c>
      <c r="K9" s="18">
        <f>SUM(I9:I9)</f>
        <v>0</v>
      </c>
      <c r="L9" s="20">
        <f>'PWP &amp; Amendments'!J11</f>
        <v>10000</v>
      </c>
    </row>
    <row r="10" spans="1:12" ht="17.25" customHeight="1" x14ac:dyDescent="0.2">
      <c r="A10" s="24" t="s">
        <v>33</v>
      </c>
      <c r="B10" s="25" t="s">
        <v>25</v>
      </c>
      <c r="C10" s="358"/>
      <c r="D10" s="359"/>
      <c r="E10" s="359"/>
      <c r="F10" s="360"/>
      <c r="G10" s="84"/>
      <c r="I10" s="115"/>
      <c r="J10" s="85"/>
      <c r="K10" s="250">
        <f>SUM(I10:I10)</f>
        <v>0</v>
      </c>
      <c r="L10" s="86"/>
    </row>
    <row r="11" spans="1:12" ht="17.25" customHeight="1" x14ac:dyDescent="0.2">
      <c r="A11" s="87" t="s">
        <v>35</v>
      </c>
      <c r="B11" s="27" t="s">
        <v>139</v>
      </c>
      <c r="C11" s="361"/>
      <c r="D11" s="362"/>
      <c r="E11" s="362"/>
      <c r="F11" s="363"/>
      <c r="G11" s="84"/>
      <c r="I11" s="116"/>
      <c r="J11" s="88"/>
      <c r="K11" s="251">
        <f>SUM(I11:I11)</f>
        <v>0</v>
      </c>
      <c r="L11" s="86"/>
    </row>
    <row r="12" spans="1:12" ht="17.25" customHeight="1" x14ac:dyDescent="0.2">
      <c r="A12" s="87" t="s">
        <v>36</v>
      </c>
      <c r="B12" s="89" t="s">
        <v>27</v>
      </c>
      <c r="C12" s="361"/>
      <c r="D12" s="362"/>
      <c r="E12" s="362"/>
      <c r="F12" s="363"/>
      <c r="G12" s="84"/>
      <c r="I12" s="117"/>
      <c r="J12" s="88"/>
      <c r="K12" s="252">
        <f>SUM(I12:I12)</f>
        <v>0</v>
      </c>
      <c r="L12" s="86"/>
    </row>
    <row r="13" spans="1:12" ht="17.25" customHeight="1" thickBot="1" x14ac:dyDescent="0.25">
      <c r="A13" s="26" t="s">
        <v>62</v>
      </c>
      <c r="B13" s="90" t="s">
        <v>14</v>
      </c>
      <c r="C13" s="364"/>
      <c r="D13" s="365"/>
      <c r="E13" s="365"/>
      <c r="F13" s="366"/>
      <c r="G13" s="84"/>
      <c r="I13" s="118"/>
      <c r="J13" s="91"/>
      <c r="K13" s="253">
        <f>SUM(I13:I13)</f>
        <v>0</v>
      </c>
      <c r="L13" s="86"/>
    </row>
    <row r="14" spans="1:12" ht="17.25" thickBot="1" x14ac:dyDescent="0.3">
      <c r="A14" s="343" t="s">
        <v>4</v>
      </c>
      <c r="B14" s="344"/>
      <c r="C14" s="344"/>
      <c r="D14" s="344"/>
      <c r="E14" s="344"/>
      <c r="F14" s="345"/>
      <c r="G14" s="75"/>
      <c r="I14" s="537" t="s">
        <v>4</v>
      </c>
      <c r="J14" s="538"/>
      <c r="K14" s="538"/>
      <c r="L14" s="539"/>
    </row>
    <row r="15" spans="1:12" ht="17.25" thickBot="1" x14ac:dyDescent="0.3">
      <c r="A15" s="22" t="s">
        <v>37</v>
      </c>
      <c r="B15" s="23" t="s">
        <v>231</v>
      </c>
      <c r="C15" s="1">
        <f>F15-E15</f>
        <v>1300</v>
      </c>
      <c r="D15" s="1">
        <f>0*F15</f>
        <v>0</v>
      </c>
      <c r="E15" s="1">
        <f>SUM(F15*0.8)</f>
        <v>5200</v>
      </c>
      <c r="F15" s="9">
        <f>'PWP &amp; Amendments'!J17</f>
        <v>6500</v>
      </c>
      <c r="G15" s="6"/>
      <c r="I15" s="19">
        <f>SUM(I16:I20)</f>
        <v>0</v>
      </c>
      <c r="J15" s="3">
        <f xml:space="preserve"> SUM(I15:I15)/L15</f>
        <v>0</v>
      </c>
      <c r="K15" s="18">
        <f>SUM(H15:I15)</f>
        <v>0</v>
      </c>
      <c r="L15" s="92">
        <f>'PWP &amp; Amendments'!J17</f>
        <v>6500</v>
      </c>
    </row>
    <row r="16" spans="1:12" ht="17.25" customHeight="1" x14ac:dyDescent="0.2">
      <c r="A16" s="40" t="s">
        <v>38</v>
      </c>
      <c r="B16" s="93" t="s">
        <v>6</v>
      </c>
      <c r="C16" s="514"/>
      <c r="D16" s="515"/>
      <c r="E16" s="515"/>
      <c r="F16" s="516"/>
      <c r="G16" s="94"/>
      <c r="I16" s="115"/>
      <c r="J16" s="85"/>
      <c r="K16" s="250">
        <f>SUM(I16:I16)</f>
        <v>0</v>
      </c>
      <c r="L16" s="86"/>
    </row>
    <row r="17" spans="1:12" ht="17.25" customHeight="1" x14ac:dyDescent="0.2">
      <c r="A17" s="95" t="s">
        <v>123</v>
      </c>
      <c r="B17" s="96" t="s">
        <v>7</v>
      </c>
      <c r="C17" s="517"/>
      <c r="D17" s="518"/>
      <c r="E17" s="518"/>
      <c r="F17" s="519"/>
      <c r="G17" s="94"/>
      <c r="I17" s="116"/>
      <c r="J17" s="88"/>
      <c r="K17" s="251">
        <f>SUM(I17:I17)</f>
        <v>0</v>
      </c>
      <c r="L17" s="86"/>
    </row>
    <row r="18" spans="1:12" ht="17.25" customHeight="1" x14ac:dyDescent="0.2">
      <c r="A18" s="95" t="s">
        <v>39</v>
      </c>
      <c r="B18" s="96" t="s">
        <v>8</v>
      </c>
      <c r="C18" s="517"/>
      <c r="D18" s="518"/>
      <c r="E18" s="518"/>
      <c r="F18" s="519"/>
      <c r="G18" s="94"/>
      <c r="I18" s="116"/>
      <c r="J18" s="88"/>
      <c r="K18" s="251">
        <f>SUM(I18:I18)</f>
        <v>0</v>
      </c>
      <c r="L18" s="86"/>
    </row>
    <row r="19" spans="1:12" ht="17.25" customHeight="1" x14ac:dyDescent="0.2">
      <c r="A19" s="95" t="s">
        <v>40</v>
      </c>
      <c r="B19" s="96" t="s">
        <v>9</v>
      </c>
      <c r="C19" s="517"/>
      <c r="D19" s="518"/>
      <c r="E19" s="518"/>
      <c r="F19" s="519"/>
      <c r="G19" s="94"/>
      <c r="I19" s="116"/>
      <c r="J19" s="88"/>
      <c r="K19" s="251">
        <f>SUM(I19:I19)</f>
        <v>0</v>
      </c>
      <c r="L19" s="86"/>
    </row>
    <row r="20" spans="1:12" ht="17.25" thickBot="1" x14ac:dyDescent="0.25">
      <c r="A20" s="42" t="s">
        <v>41</v>
      </c>
      <c r="B20" s="43" t="s">
        <v>10</v>
      </c>
      <c r="C20" s="520"/>
      <c r="D20" s="521"/>
      <c r="E20" s="521"/>
      <c r="F20" s="522"/>
      <c r="G20" s="94"/>
      <c r="I20" s="119"/>
      <c r="J20" s="97"/>
      <c r="K20" s="251">
        <f>SUM(I20:I20)</f>
        <v>0</v>
      </c>
      <c r="L20" s="86"/>
    </row>
    <row r="21" spans="1:12" ht="17.25" thickBot="1" x14ac:dyDescent="0.3">
      <c r="A21" s="22" t="s">
        <v>42</v>
      </c>
      <c r="B21" s="23" t="s">
        <v>61</v>
      </c>
      <c r="C21" s="1">
        <f>F21-E21</f>
        <v>1000</v>
      </c>
      <c r="D21" s="1">
        <f>0*F21</f>
        <v>0</v>
      </c>
      <c r="E21" s="1">
        <f>SUM(F21*0.8)</f>
        <v>4000</v>
      </c>
      <c r="F21" s="9">
        <f>'PWP &amp; Amendments'!J23</f>
        <v>5000</v>
      </c>
      <c r="G21" s="6"/>
      <c r="I21" s="19">
        <f>SUM(I22:I22)</f>
        <v>0</v>
      </c>
      <c r="J21" s="4">
        <f xml:space="preserve"> SUM(I21:I21)/L21</f>
        <v>0</v>
      </c>
      <c r="K21" s="18">
        <f>SUM(H21:I21)</f>
        <v>0</v>
      </c>
      <c r="L21" s="20">
        <f>'PWP &amp; Amendments'!J23</f>
        <v>5000</v>
      </c>
    </row>
    <row r="22" spans="1:12" ht="17.25" thickBot="1" x14ac:dyDescent="0.25">
      <c r="A22" s="38" t="s">
        <v>43</v>
      </c>
      <c r="B22" s="39" t="s">
        <v>59</v>
      </c>
      <c r="C22" s="511"/>
      <c r="D22" s="512"/>
      <c r="E22" s="512"/>
      <c r="F22" s="513"/>
      <c r="G22" s="94"/>
      <c r="I22" s="115"/>
      <c r="J22" s="98"/>
      <c r="K22" s="251">
        <f>SUM(I22:I22)</f>
        <v>0</v>
      </c>
      <c r="L22" s="86"/>
    </row>
    <row r="23" spans="1:12" ht="17.25" thickBot="1" x14ac:dyDescent="0.3">
      <c r="A23" s="22" t="s">
        <v>44</v>
      </c>
      <c r="B23" s="23" t="s">
        <v>58</v>
      </c>
      <c r="C23" s="1">
        <f>F23-E23</f>
        <v>2850</v>
      </c>
      <c r="D23" s="1">
        <f>0*F23</f>
        <v>0</v>
      </c>
      <c r="E23" s="1">
        <f>SUM(F23*0.8)</f>
        <v>11400</v>
      </c>
      <c r="F23" s="9">
        <f>'PWP &amp; Amendments'!J25</f>
        <v>14250</v>
      </c>
      <c r="G23" s="6"/>
      <c r="I23" s="19">
        <f>SUM(I24:I25)</f>
        <v>0</v>
      </c>
      <c r="J23" s="3">
        <f xml:space="preserve"> SUM(I23:I23)/L23</f>
        <v>0</v>
      </c>
      <c r="K23" s="18">
        <f>SUM(H23:I23)</f>
        <v>0</v>
      </c>
      <c r="L23" s="20">
        <f>'PWP &amp; Amendments'!J25</f>
        <v>14250</v>
      </c>
    </row>
    <row r="24" spans="1:12" ht="17.25" customHeight="1" x14ac:dyDescent="0.2">
      <c r="A24" s="40" t="s">
        <v>45</v>
      </c>
      <c r="B24" s="93" t="s">
        <v>11</v>
      </c>
      <c r="C24" s="505"/>
      <c r="D24" s="506"/>
      <c r="E24" s="506"/>
      <c r="F24" s="507"/>
      <c r="G24" s="94"/>
      <c r="I24" s="115"/>
      <c r="J24" s="98"/>
      <c r="K24" s="251">
        <f>SUM(I24:I24)</f>
        <v>0</v>
      </c>
      <c r="L24" s="86"/>
    </row>
    <row r="25" spans="1:12" ht="17.25" thickBot="1" x14ac:dyDescent="0.25">
      <c r="A25" s="42" t="s">
        <v>46</v>
      </c>
      <c r="B25" s="43" t="s">
        <v>32</v>
      </c>
      <c r="C25" s="508"/>
      <c r="D25" s="509"/>
      <c r="E25" s="509"/>
      <c r="F25" s="510"/>
      <c r="G25" s="94"/>
      <c r="I25" s="119"/>
      <c r="J25" s="99"/>
      <c r="K25" s="251">
        <f>SUM(I25:I25)</f>
        <v>0</v>
      </c>
      <c r="L25" s="86"/>
    </row>
    <row r="26" spans="1:12" ht="17.25" thickBot="1" x14ac:dyDescent="0.3">
      <c r="A26" s="22" t="s">
        <v>47</v>
      </c>
      <c r="B26" s="23" t="s">
        <v>12</v>
      </c>
      <c r="C26" s="1">
        <f>F26-E26</f>
        <v>4900</v>
      </c>
      <c r="D26" s="1">
        <f>0*F26</f>
        <v>0</v>
      </c>
      <c r="E26" s="1">
        <f>SUM(F26*0.8)</f>
        <v>19600</v>
      </c>
      <c r="F26" s="9">
        <f>'PWP &amp; Amendments'!J28</f>
        <v>24500</v>
      </c>
      <c r="G26" s="6"/>
      <c r="I26" s="19">
        <f>SUM(I27:I28)</f>
        <v>0</v>
      </c>
      <c r="J26" s="3">
        <f xml:space="preserve"> SUM(I26:I26)/L26</f>
        <v>0</v>
      </c>
      <c r="K26" s="18">
        <f>SUM(H26:I26)</f>
        <v>0</v>
      </c>
      <c r="L26" s="20">
        <f>'PWP &amp; Amendments'!J28</f>
        <v>24500</v>
      </c>
    </row>
    <row r="27" spans="1:12" ht="17.25" customHeight="1" x14ac:dyDescent="0.2">
      <c r="A27" s="100" t="s">
        <v>48</v>
      </c>
      <c r="B27" s="101" t="s">
        <v>29</v>
      </c>
      <c r="C27" s="505"/>
      <c r="D27" s="506"/>
      <c r="E27" s="506"/>
      <c r="F27" s="507"/>
      <c r="G27" s="94"/>
      <c r="I27" s="115"/>
      <c r="J27" s="102"/>
      <c r="K27" s="251">
        <f>SUM(I27:I27)</f>
        <v>0</v>
      </c>
      <c r="L27" s="86"/>
    </row>
    <row r="28" spans="1:12" ht="17.25" thickBot="1" x14ac:dyDescent="0.25">
      <c r="A28" s="103" t="s">
        <v>49</v>
      </c>
      <c r="B28" s="90" t="s">
        <v>181</v>
      </c>
      <c r="C28" s="508"/>
      <c r="D28" s="509"/>
      <c r="E28" s="509"/>
      <c r="F28" s="510"/>
      <c r="G28" s="104"/>
      <c r="I28" s="116"/>
      <c r="J28" s="105"/>
      <c r="K28" s="251">
        <f>SUM(I28:I28)</f>
        <v>0</v>
      </c>
      <c r="L28" s="86"/>
    </row>
    <row r="29" spans="1:12" ht="17.25" thickBot="1" x14ac:dyDescent="0.3">
      <c r="A29" s="343" t="s">
        <v>13</v>
      </c>
      <c r="B29" s="344"/>
      <c r="C29" s="344"/>
      <c r="D29" s="344"/>
      <c r="E29" s="344"/>
      <c r="F29" s="345"/>
      <c r="G29" s="75"/>
      <c r="I29" s="523" t="s">
        <v>13</v>
      </c>
      <c r="J29" s="524"/>
      <c r="K29" s="524"/>
      <c r="L29" s="525"/>
    </row>
    <row r="30" spans="1:12" ht="17.25" thickBot="1" x14ac:dyDescent="0.3">
      <c r="A30" s="22" t="s">
        <v>50</v>
      </c>
      <c r="B30" s="23" t="s">
        <v>30</v>
      </c>
      <c r="C30" s="1">
        <f>F30-E30</f>
        <v>3700</v>
      </c>
      <c r="D30" s="1">
        <f>0*F30</f>
        <v>0</v>
      </c>
      <c r="E30" s="1">
        <f>SUM(F30*0.8)</f>
        <v>14800</v>
      </c>
      <c r="F30" s="9">
        <f>'PWP &amp; Amendments'!J32</f>
        <v>18500</v>
      </c>
      <c r="G30" s="6"/>
      <c r="I30" s="13">
        <f>SUM(I31:I33)</f>
        <v>0</v>
      </c>
      <c r="J30" s="3">
        <f xml:space="preserve"> SUM(I30:I30)/L30</f>
        <v>0</v>
      </c>
      <c r="K30" s="79">
        <f>SUM(H30:I30)</f>
        <v>0</v>
      </c>
      <c r="L30" s="20">
        <f>'PWP &amp; Amendments'!J32</f>
        <v>18500</v>
      </c>
    </row>
    <row r="31" spans="1:12" ht="17.25" customHeight="1" x14ac:dyDescent="0.2">
      <c r="A31" s="40" t="s">
        <v>51</v>
      </c>
      <c r="B31" s="41" t="s">
        <v>28</v>
      </c>
      <c r="C31" s="505"/>
      <c r="D31" s="506"/>
      <c r="E31" s="506"/>
      <c r="F31" s="507"/>
      <c r="G31" s="94"/>
      <c r="I31" s="115"/>
      <c r="J31" s="98"/>
      <c r="K31" s="254">
        <f>SUM(I31:I31)</f>
        <v>0</v>
      </c>
      <c r="L31" s="86"/>
    </row>
    <row r="32" spans="1:12" ht="17.25" customHeight="1" x14ac:dyDescent="0.2">
      <c r="A32" s="95" t="s">
        <v>52</v>
      </c>
      <c r="B32" s="106" t="s">
        <v>31</v>
      </c>
      <c r="C32" s="526"/>
      <c r="D32" s="527"/>
      <c r="E32" s="527"/>
      <c r="F32" s="528"/>
      <c r="G32" s="94"/>
      <c r="I32" s="116"/>
      <c r="J32" s="99"/>
      <c r="K32" s="255">
        <f>SUM(I32:I32)</f>
        <v>0</v>
      </c>
      <c r="L32" s="86"/>
    </row>
    <row r="33" spans="1:12" ht="17.25" customHeight="1" thickBot="1" x14ac:dyDescent="0.25">
      <c r="A33" s="29" t="s">
        <v>53</v>
      </c>
      <c r="B33" s="107" t="s">
        <v>119</v>
      </c>
      <c r="C33" s="508"/>
      <c r="D33" s="509"/>
      <c r="E33" s="509"/>
      <c r="F33" s="510"/>
      <c r="G33" s="84"/>
      <c r="I33" s="119"/>
      <c r="J33" s="99"/>
      <c r="K33" s="256">
        <f>SUM(I33:I33)</f>
        <v>0</v>
      </c>
      <c r="L33" s="86"/>
    </row>
    <row r="34" spans="1:12" ht="17.25" thickBot="1" x14ac:dyDescent="0.3">
      <c r="A34" s="456" t="s">
        <v>120</v>
      </c>
      <c r="B34" s="457"/>
      <c r="C34" s="457"/>
      <c r="D34" s="457"/>
      <c r="E34" s="457"/>
      <c r="F34" s="458"/>
      <c r="G34" s="84"/>
      <c r="I34" s="534" t="s">
        <v>120</v>
      </c>
      <c r="J34" s="535"/>
      <c r="K34" s="535"/>
      <c r="L34" s="536"/>
    </row>
    <row r="35" spans="1:12" ht="17.25" thickBot="1" x14ac:dyDescent="0.3">
      <c r="A35" s="44" t="s">
        <v>113</v>
      </c>
      <c r="B35" s="45" t="s">
        <v>195</v>
      </c>
      <c r="C35" s="1">
        <f>F35-E35</f>
        <v>2305</v>
      </c>
      <c r="D35" s="1">
        <f>0*F35</f>
        <v>0</v>
      </c>
      <c r="E35" s="1">
        <f>SUM(F35*0.8)</f>
        <v>9220</v>
      </c>
      <c r="F35" s="9">
        <f>'PWP &amp; Amendments'!J37</f>
        <v>11525</v>
      </c>
      <c r="G35" s="84"/>
      <c r="I35" s="13">
        <f>SUM(I36:I36)</f>
        <v>0</v>
      </c>
      <c r="J35" s="3">
        <f xml:space="preserve"> SUM(I35:I35)/L35</f>
        <v>0</v>
      </c>
      <c r="K35" s="79">
        <f>SUM(H35:I35)</f>
        <v>0</v>
      </c>
      <c r="L35" s="20">
        <f>'PWP &amp; Amendments'!J37</f>
        <v>11525</v>
      </c>
    </row>
    <row r="36" spans="1:12" ht="17.25" thickBot="1" x14ac:dyDescent="0.25">
      <c r="A36" s="47" t="s">
        <v>118</v>
      </c>
      <c r="B36" s="48" t="s">
        <v>138</v>
      </c>
      <c r="C36" s="453"/>
      <c r="D36" s="454"/>
      <c r="E36" s="454"/>
      <c r="F36" s="455"/>
      <c r="G36" s="84"/>
      <c r="I36" s="120"/>
      <c r="J36" s="108"/>
      <c r="K36" s="253">
        <f>SUM(I36:I36)</f>
        <v>0</v>
      </c>
      <c r="L36" s="86"/>
    </row>
    <row r="37" spans="1:12" ht="17.25" thickBot="1" x14ac:dyDescent="0.3">
      <c r="A37" s="22" t="s">
        <v>124</v>
      </c>
      <c r="B37" s="49" t="s">
        <v>196</v>
      </c>
      <c r="C37" s="1">
        <f t="shared" ref="C37:C48" si="0">F37-E37</f>
        <v>100</v>
      </c>
      <c r="D37" s="1">
        <f>0*F37</f>
        <v>0</v>
      </c>
      <c r="E37" s="1">
        <f t="shared" ref="E37:E48" si="1">SUM(F37*0.8)</f>
        <v>400</v>
      </c>
      <c r="F37" s="9">
        <f>'PWP &amp; Amendments'!J39</f>
        <v>500</v>
      </c>
      <c r="G37" s="84"/>
      <c r="I37" s="13">
        <f>SUM(I38:I38)</f>
        <v>0</v>
      </c>
      <c r="J37" s="3">
        <f xml:space="preserve"> SUM(I37:I37)/L37</f>
        <v>0</v>
      </c>
      <c r="K37" s="79">
        <f>SUM(H37:I37)</f>
        <v>0</v>
      </c>
      <c r="L37" s="20">
        <f>'PWP &amp; Amendments'!J39</f>
        <v>500</v>
      </c>
    </row>
    <row r="38" spans="1:12" ht="17.25" thickBot="1" x14ac:dyDescent="0.25">
      <c r="A38" s="47" t="s">
        <v>131</v>
      </c>
      <c r="B38" s="48" t="s">
        <v>136</v>
      </c>
      <c r="C38" s="453"/>
      <c r="D38" s="454"/>
      <c r="E38" s="454"/>
      <c r="F38" s="455"/>
      <c r="G38" s="84"/>
      <c r="I38" s="120"/>
      <c r="J38" s="108"/>
      <c r="K38" s="253">
        <f>SUM(I38:I38)</f>
        <v>0</v>
      </c>
      <c r="L38" s="86"/>
    </row>
    <row r="39" spans="1:12" ht="17.25" thickBot="1" x14ac:dyDescent="0.3">
      <c r="A39" s="22" t="s">
        <v>125</v>
      </c>
      <c r="B39" s="49" t="s">
        <v>197</v>
      </c>
      <c r="C39" s="1">
        <f t="shared" si="0"/>
        <v>360</v>
      </c>
      <c r="D39" s="1">
        <f>0*F39</f>
        <v>0</v>
      </c>
      <c r="E39" s="1">
        <f t="shared" si="1"/>
        <v>1440</v>
      </c>
      <c r="F39" s="9">
        <f>'PWP &amp; Amendments'!J41</f>
        <v>1800</v>
      </c>
      <c r="G39" s="84"/>
      <c r="I39" s="13">
        <f>SUM(I40:I42)</f>
        <v>0</v>
      </c>
      <c r="J39" s="3">
        <f xml:space="preserve"> SUM(I39:I39)/L39</f>
        <v>0</v>
      </c>
      <c r="K39" s="79">
        <f>SUM(H39:I39)</f>
        <v>0</v>
      </c>
      <c r="L39" s="20">
        <f>'PWP &amp; Amendments'!J41</f>
        <v>1800</v>
      </c>
    </row>
    <row r="40" spans="1:12" ht="17.25" customHeight="1" x14ac:dyDescent="0.2">
      <c r="A40" s="31" t="s">
        <v>132</v>
      </c>
      <c r="B40" s="32" t="s">
        <v>144</v>
      </c>
      <c r="C40" s="376"/>
      <c r="D40" s="377"/>
      <c r="E40" s="377"/>
      <c r="F40" s="378"/>
      <c r="G40" s="84"/>
      <c r="I40" s="115"/>
      <c r="J40" s="108"/>
      <c r="K40" s="250">
        <f>SUM(I40:I40)</f>
        <v>0</v>
      </c>
      <c r="L40" s="86"/>
    </row>
    <row r="41" spans="1:12" ht="17.25" customHeight="1" x14ac:dyDescent="0.2">
      <c r="A41" s="33" t="s">
        <v>140</v>
      </c>
      <c r="B41" s="51" t="s">
        <v>141</v>
      </c>
      <c r="C41" s="379"/>
      <c r="D41" s="380"/>
      <c r="E41" s="380"/>
      <c r="F41" s="381"/>
      <c r="G41" s="84"/>
      <c r="I41" s="116"/>
      <c r="J41" s="108"/>
      <c r="K41" s="257">
        <f t="shared" ref="K41:K42" si="2">SUM(I41:I41)</f>
        <v>0</v>
      </c>
      <c r="L41" s="86"/>
    </row>
    <row r="42" spans="1:12" ht="17.25" customHeight="1" thickBot="1" x14ac:dyDescent="0.25">
      <c r="A42" s="52" t="s">
        <v>142</v>
      </c>
      <c r="B42" s="53" t="s">
        <v>143</v>
      </c>
      <c r="C42" s="382"/>
      <c r="D42" s="383"/>
      <c r="E42" s="383"/>
      <c r="F42" s="384"/>
      <c r="G42" s="84"/>
      <c r="I42" s="121"/>
      <c r="J42" s="108"/>
      <c r="K42" s="251">
        <f t="shared" si="2"/>
        <v>0</v>
      </c>
      <c r="L42" s="86"/>
    </row>
    <row r="43" spans="1:12" ht="17.25" thickBot="1" x14ac:dyDescent="0.3">
      <c r="A43" s="22" t="s">
        <v>126</v>
      </c>
      <c r="B43" s="49" t="s">
        <v>198</v>
      </c>
      <c r="C43" s="1">
        <f t="shared" si="0"/>
        <v>100</v>
      </c>
      <c r="D43" s="1">
        <f>0*F43</f>
        <v>0</v>
      </c>
      <c r="E43" s="1">
        <f t="shared" si="1"/>
        <v>400</v>
      </c>
      <c r="F43" s="9">
        <f>'PWP &amp; Amendments'!J45</f>
        <v>500</v>
      </c>
      <c r="G43" s="84"/>
      <c r="I43" s="13">
        <f>SUM(I44:I44)</f>
        <v>0</v>
      </c>
      <c r="J43" s="3">
        <f xml:space="preserve"> SUM(I43:I43)/L43</f>
        <v>0</v>
      </c>
      <c r="K43" s="79">
        <f>SUM(H43:I43)</f>
        <v>0</v>
      </c>
      <c r="L43" s="20">
        <f>'PWP &amp; Amendments'!J45</f>
        <v>500</v>
      </c>
    </row>
    <row r="44" spans="1:12" ht="17.25" thickBot="1" x14ac:dyDescent="0.25">
      <c r="A44" s="47" t="s">
        <v>133</v>
      </c>
      <c r="B44" s="48" t="s">
        <v>137</v>
      </c>
      <c r="C44" s="453"/>
      <c r="D44" s="454"/>
      <c r="E44" s="454"/>
      <c r="F44" s="455"/>
      <c r="G44" s="84"/>
      <c r="I44" s="120"/>
      <c r="J44" s="108"/>
      <c r="K44" s="256">
        <f>SUM(I44:I44)</f>
        <v>0</v>
      </c>
      <c r="L44" s="86"/>
    </row>
    <row r="45" spans="1:12" ht="17.25" thickBot="1" x14ac:dyDescent="0.3">
      <c r="A45" s="22" t="s">
        <v>127</v>
      </c>
      <c r="B45" s="49" t="s">
        <v>199</v>
      </c>
      <c r="C45" s="1">
        <f t="shared" si="0"/>
        <v>484</v>
      </c>
      <c r="D45" s="1">
        <f>0*F45</f>
        <v>0</v>
      </c>
      <c r="E45" s="1">
        <f t="shared" si="1"/>
        <v>1936</v>
      </c>
      <c r="F45" s="9">
        <f>'PWP &amp; Amendments'!J47</f>
        <v>2420</v>
      </c>
      <c r="G45" s="84"/>
      <c r="I45" s="13">
        <f>SUM(I46:I47)</f>
        <v>0</v>
      </c>
      <c r="J45" s="3">
        <f xml:space="preserve"> SUM(I45:I45)/L45</f>
        <v>0</v>
      </c>
      <c r="K45" s="79">
        <f>SUM(H45:I45)</f>
        <v>0</v>
      </c>
      <c r="L45" s="20">
        <f>'PWP &amp; Amendments'!J47</f>
        <v>2420</v>
      </c>
    </row>
    <row r="46" spans="1:12" ht="17.25" customHeight="1" x14ac:dyDescent="0.2">
      <c r="A46" s="31" t="s">
        <v>134</v>
      </c>
      <c r="B46" s="32" t="s">
        <v>145</v>
      </c>
      <c r="C46" s="376"/>
      <c r="D46" s="377"/>
      <c r="E46" s="377"/>
      <c r="F46" s="378"/>
      <c r="G46" s="84"/>
      <c r="I46" s="115"/>
      <c r="J46" s="108"/>
      <c r="K46" s="254">
        <f>SUM(I46:I46)</f>
        <v>0</v>
      </c>
      <c r="L46" s="86"/>
    </row>
    <row r="47" spans="1:12" ht="17.25" customHeight="1" thickBot="1" x14ac:dyDescent="0.25">
      <c r="A47" s="52" t="s">
        <v>146</v>
      </c>
      <c r="B47" s="53" t="s">
        <v>183</v>
      </c>
      <c r="C47" s="382"/>
      <c r="D47" s="383"/>
      <c r="E47" s="383"/>
      <c r="F47" s="384"/>
      <c r="G47" s="84"/>
      <c r="I47" s="121"/>
      <c r="J47" s="108"/>
      <c r="K47" s="258">
        <f>SUM(I47:I47)</f>
        <v>0</v>
      </c>
      <c r="L47" s="86"/>
    </row>
    <row r="48" spans="1:12" ht="17.25" thickBot="1" x14ac:dyDescent="0.3">
      <c r="A48" s="22" t="s">
        <v>128</v>
      </c>
      <c r="B48" s="49" t="s">
        <v>200</v>
      </c>
      <c r="C48" s="1">
        <f t="shared" si="0"/>
        <v>1100</v>
      </c>
      <c r="D48" s="1">
        <f>0*F48</f>
        <v>0</v>
      </c>
      <c r="E48" s="1">
        <f t="shared" si="1"/>
        <v>4400</v>
      </c>
      <c r="F48" s="9">
        <f>'PWP &amp; Amendments'!J50</f>
        <v>5500</v>
      </c>
      <c r="G48" s="84"/>
      <c r="I48" s="13">
        <f>SUM(I49:I51)</f>
        <v>0</v>
      </c>
      <c r="J48" s="3">
        <f xml:space="preserve"> SUM(I48:I48)/L48</f>
        <v>0</v>
      </c>
      <c r="K48" s="79">
        <f>SUM(H48:I48)</f>
        <v>0</v>
      </c>
      <c r="L48" s="20">
        <f>'PWP &amp; Amendments'!J50</f>
        <v>5500</v>
      </c>
    </row>
    <row r="49" spans="1:13" ht="17.25" customHeight="1" x14ac:dyDescent="0.2">
      <c r="A49" s="31" t="s">
        <v>135</v>
      </c>
      <c r="B49" s="32" t="s">
        <v>151</v>
      </c>
      <c r="C49" s="376"/>
      <c r="D49" s="377"/>
      <c r="E49" s="377"/>
      <c r="F49" s="378"/>
      <c r="G49" s="84"/>
      <c r="I49" s="115"/>
      <c r="J49" s="108"/>
      <c r="K49" s="250">
        <f>SUM(I49:I49)</f>
        <v>0</v>
      </c>
      <c r="L49" s="86"/>
    </row>
    <row r="50" spans="1:13" ht="17.25" customHeight="1" x14ac:dyDescent="0.2">
      <c r="A50" s="33" t="s">
        <v>147</v>
      </c>
      <c r="B50" s="51" t="s">
        <v>149</v>
      </c>
      <c r="C50" s="379"/>
      <c r="D50" s="380"/>
      <c r="E50" s="380"/>
      <c r="F50" s="381"/>
      <c r="G50" s="84"/>
      <c r="I50" s="122"/>
      <c r="J50" s="108"/>
      <c r="K50" s="257">
        <f t="shared" ref="K50:K51" si="3">SUM(I50:I50)</f>
        <v>0</v>
      </c>
      <c r="L50" s="86"/>
    </row>
    <row r="51" spans="1:13" ht="17.25" customHeight="1" thickBot="1" x14ac:dyDescent="0.25">
      <c r="A51" s="52" t="s">
        <v>148</v>
      </c>
      <c r="B51" s="53" t="s">
        <v>150</v>
      </c>
      <c r="C51" s="382"/>
      <c r="D51" s="383"/>
      <c r="E51" s="383"/>
      <c r="F51" s="384"/>
      <c r="G51" s="84"/>
      <c r="I51" s="121"/>
      <c r="J51" s="108"/>
      <c r="K51" s="251">
        <f t="shared" si="3"/>
        <v>0</v>
      </c>
      <c r="L51" s="86"/>
    </row>
    <row r="52" spans="1:13" ht="17.25" thickBot="1" x14ac:dyDescent="0.3">
      <c r="A52" s="456" t="s">
        <v>121</v>
      </c>
      <c r="B52" s="457"/>
      <c r="C52" s="457"/>
      <c r="D52" s="457"/>
      <c r="E52" s="457"/>
      <c r="F52" s="458"/>
      <c r="G52" s="84"/>
      <c r="I52" s="534" t="s">
        <v>121</v>
      </c>
      <c r="J52" s="535"/>
      <c r="K52" s="535"/>
      <c r="L52" s="536"/>
      <c r="M52" s="109"/>
    </row>
    <row r="53" spans="1:13" ht="17.25" customHeight="1" thickBot="1" x14ac:dyDescent="0.3">
      <c r="A53" s="23" t="s">
        <v>113</v>
      </c>
      <c r="B53" s="45" t="s">
        <v>116</v>
      </c>
      <c r="C53" s="1">
        <f>F53-E53</f>
        <v>6394.7999999999993</v>
      </c>
      <c r="D53" s="1">
        <f>0*F53</f>
        <v>0</v>
      </c>
      <c r="E53" s="1">
        <f>SUM(F53*0.8)</f>
        <v>25579.200000000001</v>
      </c>
      <c r="F53" s="9">
        <f>'PWP &amp; Amendments'!J55</f>
        <v>31974</v>
      </c>
      <c r="G53" s="84"/>
      <c r="I53" s="13">
        <f>SUM(I54:I54)</f>
        <v>0</v>
      </c>
      <c r="J53" s="3">
        <f xml:space="preserve"> SUM(I53:I53)/L53</f>
        <v>0</v>
      </c>
      <c r="K53" s="18">
        <f>SUM(H53:I53)</f>
        <v>0</v>
      </c>
      <c r="L53" s="20">
        <f>'PWP &amp; Amendments'!J55</f>
        <v>31974</v>
      </c>
    </row>
    <row r="54" spans="1:13" ht="17.25" customHeight="1" thickBot="1" x14ac:dyDescent="0.25">
      <c r="A54" s="110" t="s">
        <v>118</v>
      </c>
      <c r="B54" s="55" t="s">
        <v>115</v>
      </c>
      <c r="C54" s="531"/>
      <c r="D54" s="532"/>
      <c r="E54" s="532"/>
      <c r="F54" s="533"/>
      <c r="G54" s="84"/>
      <c r="I54" s="123"/>
      <c r="J54" s="99"/>
      <c r="K54" s="253">
        <f>SUM(I54:I54)</f>
        <v>0</v>
      </c>
      <c r="L54" s="86"/>
    </row>
    <row r="55" spans="1:13" ht="17.25" thickBot="1" x14ac:dyDescent="0.3">
      <c r="A55" s="529" t="s">
        <v>0</v>
      </c>
      <c r="B55" s="530"/>
      <c r="C55" s="1">
        <f>SUM(C9:C53)</f>
        <v>26593.8</v>
      </c>
      <c r="D55" s="1">
        <f>SUM(D9:D53)</f>
        <v>0</v>
      </c>
      <c r="E55" s="1">
        <f>SUM(E9:E53)</f>
        <v>106375.2</v>
      </c>
      <c r="F55" s="9">
        <f>SUM(F9:F53)</f>
        <v>132969</v>
      </c>
      <c r="G55" s="2"/>
      <c r="H55" s="111" t="s">
        <v>21</v>
      </c>
      <c r="I55" s="14">
        <f>I9+I15+I21+I23+I26+I30+I35+I37+I39+I43+I45+I48+I53</f>
        <v>0</v>
      </c>
      <c r="J55" s="3">
        <f xml:space="preserve"> SUM(I55:I55)/L55</f>
        <v>0</v>
      </c>
      <c r="K55" s="78">
        <f>SUM(I55:I55)</f>
        <v>0</v>
      </c>
      <c r="L55" s="20">
        <f>'PWP &amp; Amendments'!J57</f>
        <v>132969</v>
      </c>
    </row>
    <row r="56" spans="1:13" ht="17.25" thickBot="1" x14ac:dyDescent="0.3">
      <c r="A56" s="58"/>
      <c r="B56" s="58"/>
      <c r="C56" s="112"/>
      <c r="D56" s="112"/>
      <c r="E56" s="57"/>
      <c r="F56" s="56"/>
      <c r="G56" s="56"/>
      <c r="H56" s="113" t="s">
        <v>343</v>
      </c>
      <c r="I56" s="81">
        <f>I55*0.8</f>
        <v>0</v>
      </c>
      <c r="J56" s="114"/>
      <c r="K56" s="12">
        <f>K55-K57</f>
        <v>0</v>
      </c>
      <c r="L56" s="80">
        <f t="shared" ref="L56" si="4">SUM(L55*0.8)</f>
        <v>106375.20000000001</v>
      </c>
    </row>
    <row r="57" spans="1:13" ht="17.25" thickBot="1" x14ac:dyDescent="0.3">
      <c r="A57" s="58"/>
      <c r="B57" s="58"/>
      <c r="C57" s="112"/>
      <c r="D57" s="112"/>
      <c r="E57" s="57"/>
      <c r="F57" s="56"/>
      <c r="G57" s="56"/>
      <c r="H57" s="111" t="s">
        <v>22</v>
      </c>
      <c r="I57" s="81">
        <f>ROUNDUP((I55*0.2),2)</f>
        <v>0</v>
      </c>
      <c r="J57" s="114"/>
      <c r="K57" s="12">
        <f>ROUNDUP((K55*0.2),2)</f>
        <v>0</v>
      </c>
      <c r="L57" s="80">
        <f>L55-L56</f>
        <v>26593.799999999988</v>
      </c>
    </row>
    <row r="58" spans="1:13" ht="48" thickBot="1" x14ac:dyDescent="0.3">
      <c r="A58" s="58"/>
      <c r="B58" s="58"/>
      <c r="C58" s="112"/>
      <c r="D58" s="112"/>
      <c r="E58" s="57"/>
      <c r="F58" s="56"/>
      <c r="G58" s="193"/>
      <c r="H58" s="213" t="s">
        <v>352</v>
      </c>
      <c r="I58" s="217">
        <f>I56</f>
        <v>0</v>
      </c>
      <c r="J58" s="219"/>
      <c r="K58" s="544"/>
      <c r="L58" s="545"/>
      <c r="M58" s="192"/>
    </row>
    <row r="59" spans="1:13" ht="18" thickTop="1" thickBot="1" x14ac:dyDescent="0.3">
      <c r="A59" s="244" t="s">
        <v>367</v>
      </c>
      <c r="B59" s="245"/>
      <c r="C59" s="246">
        <f>C55</f>
        <v>26593.8</v>
      </c>
      <c r="D59" s="247">
        <f>D55</f>
        <v>0</v>
      </c>
      <c r="E59" s="247">
        <f>E55</f>
        <v>106375.2</v>
      </c>
      <c r="F59" s="246">
        <f>F55</f>
        <v>132969</v>
      </c>
      <c r="G59" s="248"/>
      <c r="H59" s="246" t="s">
        <v>357</v>
      </c>
      <c r="I59" s="301">
        <f>I55</f>
        <v>0</v>
      </c>
      <c r="J59" s="3">
        <f>I59/F59</f>
        <v>0</v>
      </c>
      <c r="K59" s="301">
        <f t="shared" ref="K59:L59" si="5">K55</f>
        <v>0</v>
      </c>
      <c r="L59" s="301">
        <f t="shared" si="5"/>
        <v>132969</v>
      </c>
    </row>
    <row r="60" spans="1:13" ht="17.25" thickTop="1" x14ac:dyDescent="0.25">
      <c r="A60" s="75"/>
      <c r="B60" s="75"/>
      <c r="C60" s="174"/>
      <c r="D60" s="174"/>
      <c r="E60" s="174"/>
      <c r="F60" s="174"/>
      <c r="G60" s="174"/>
      <c r="H60" s="174"/>
      <c r="I60" s="174"/>
      <c r="J60" s="287"/>
      <c r="K60" s="174"/>
      <c r="L60" s="174"/>
    </row>
    <row r="61" spans="1:13" ht="12" customHeight="1" x14ac:dyDescent="0.2"/>
  </sheetData>
  <sheetProtection algorithmName="SHA-512" hashValue="yIz7t34AajuNA+RnSxG+HchkP0VzGVKA1a/RBcpi7H5U46L0atNWyZrkBFDo0miiFJ2njVOp1XmMVMJepmA3RQ==" saltValue="6HPkVfz2PjAqXWKS9tFVpg==" spinCount="100000" sheet="1" selectLockedCells="1"/>
  <mergeCells count="39">
    <mergeCell ref="K58:L58"/>
    <mergeCell ref="I34:L34"/>
    <mergeCell ref="A4:F4"/>
    <mergeCell ref="H4:L4"/>
    <mergeCell ref="A5:F5"/>
    <mergeCell ref="H5:L5"/>
    <mergeCell ref="A6:A7"/>
    <mergeCell ref="B6:B7"/>
    <mergeCell ref="A14:F14"/>
    <mergeCell ref="A29:F29"/>
    <mergeCell ref="A34:F34"/>
    <mergeCell ref="A8:F8"/>
    <mergeCell ref="C6:F6"/>
    <mergeCell ref="I8:L8"/>
    <mergeCell ref="C27:F28"/>
    <mergeCell ref="C10:F13"/>
    <mergeCell ref="I14:L14"/>
    <mergeCell ref="A1:F1"/>
    <mergeCell ref="H1:L1"/>
    <mergeCell ref="A2:F2"/>
    <mergeCell ref="H2:L2"/>
    <mergeCell ref="A3:F3"/>
    <mergeCell ref="H3:L3"/>
    <mergeCell ref="I6:L6"/>
    <mergeCell ref="A55:B55"/>
    <mergeCell ref="A52:F52"/>
    <mergeCell ref="C54:F54"/>
    <mergeCell ref="I52:L52"/>
    <mergeCell ref="C36:F36"/>
    <mergeCell ref="C38:F38"/>
    <mergeCell ref="C44:F44"/>
    <mergeCell ref="C40:F42"/>
    <mergeCell ref="C46:F47"/>
    <mergeCell ref="C49:F51"/>
    <mergeCell ref="C24:F25"/>
    <mergeCell ref="C22:F22"/>
    <mergeCell ref="C16:F20"/>
    <mergeCell ref="I29:L29"/>
    <mergeCell ref="C31:F33"/>
  </mergeCells>
  <pageMargins left="0.75" right="0.25" top="0.75" bottom="0.75" header="0.3" footer="0.3"/>
  <pageSetup scale="43"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4"/>
  <sheetViews>
    <sheetView view="pageBreakPreview" zoomScale="85" zoomScaleNormal="90" zoomScaleSheetLayoutView="85" workbookViewId="0">
      <selection activeCell="B38" sqref="B38"/>
    </sheetView>
  </sheetViews>
  <sheetFormatPr defaultColWidth="9.140625" defaultRowHeight="12.75" x14ac:dyDescent="0.2"/>
  <cols>
    <col min="1" max="1" width="7.5703125" bestFit="1" customWidth="1"/>
    <col min="2" max="2" width="81" customWidth="1"/>
    <col min="3" max="3" width="13.28515625" style="124" bestFit="1" customWidth="1"/>
  </cols>
  <sheetData>
    <row r="1" spans="1:3" ht="15.75" x14ac:dyDescent="0.2">
      <c r="B1" s="166" t="str">
        <f>'PWP Narrative'!B1</f>
        <v>FY 2023 (July 1, 2022-June 30, 2023)</v>
      </c>
    </row>
    <row r="2" spans="1:3" ht="15.75" x14ac:dyDescent="0.2">
      <c r="B2" s="166" t="s">
        <v>15</v>
      </c>
    </row>
    <row r="3" spans="1:3" ht="15.75" x14ac:dyDescent="0.2">
      <c r="B3" s="166" t="s">
        <v>54</v>
      </c>
    </row>
    <row r="4" spans="1:3" ht="15.75" x14ac:dyDescent="0.2">
      <c r="B4" s="166" t="str">
        <f>'PWP Narrative'!B4</f>
        <v>Foothills RPO</v>
      </c>
    </row>
    <row r="5" spans="1:3" ht="15.75" x14ac:dyDescent="0.2">
      <c r="B5" s="168"/>
    </row>
    <row r="6" spans="1:3" ht="16.5" x14ac:dyDescent="0.25">
      <c r="A6" s="504" t="s">
        <v>2</v>
      </c>
      <c r="B6" s="504"/>
      <c r="C6" s="504"/>
    </row>
    <row r="7" spans="1:3" ht="16.5" x14ac:dyDescent="0.25">
      <c r="A7" s="502" t="s">
        <v>184</v>
      </c>
      <c r="B7" s="502"/>
      <c r="C7" s="59">
        <f>'Q1 Expenditures'!I9</f>
        <v>0</v>
      </c>
    </row>
    <row r="8" spans="1:3" x14ac:dyDescent="0.2">
      <c r="A8" s="60" t="s">
        <v>185</v>
      </c>
      <c r="B8" s="61" t="s">
        <v>25</v>
      </c>
      <c r="C8" s="125">
        <f>'Q1 Expenditures'!I10</f>
        <v>0</v>
      </c>
    </row>
    <row r="9" spans="1:3" ht="14.25" x14ac:dyDescent="0.2">
      <c r="A9" s="63"/>
      <c r="B9" s="274"/>
    </row>
    <row r="10" spans="1:3" x14ac:dyDescent="0.2">
      <c r="A10" s="65" t="s">
        <v>186</v>
      </c>
      <c r="B10" s="66" t="s">
        <v>139</v>
      </c>
      <c r="C10" s="125">
        <f>'Q1 Expenditures'!I11</f>
        <v>0</v>
      </c>
    </row>
    <row r="11" spans="1:3" ht="14.25" x14ac:dyDescent="0.2">
      <c r="B11" s="275"/>
    </row>
    <row r="12" spans="1:3" x14ac:dyDescent="0.2">
      <c r="A12" s="65" t="s">
        <v>187</v>
      </c>
      <c r="B12" s="66" t="s">
        <v>27</v>
      </c>
      <c r="C12" s="125">
        <f>'Q1 Expenditures'!I12</f>
        <v>0</v>
      </c>
    </row>
    <row r="13" spans="1:3" ht="14.25" x14ac:dyDescent="0.2">
      <c r="B13" s="274"/>
    </row>
    <row r="14" spans="1:3" x14ac:dyDescent="0.2">
      <c r="A14" s="65" t="s">
        <v>188</v>
      </c>
      <c r="B14" s="67" t="s">
        <v>14</v>
      </c>
      <c r="C14" s="126">
        <f>'Q1 Expenditures'!I13</f>
        <v>0</v>
      </c>
    </row>
    <row r="15" spans="1:3" ht="14.25" x14ac:dyDescent="0.2">
      <c r="B15" s="274"/>
    </row>
    <row r="16" spans="1:3" ht="16.5" x14ac:dyDescent="0.25">
      <c r="A16" s="504" t="s">
        <v>4</v>
      </c>
      <c r="B16" s="504"/>
      <c r="C16" s="504"/>
    </row>
    <row r="17" spans="1:3" ht="16.5" x14ac:dyDescent="0.25">
      <c r="A17" s="502" t="s">
        <v>189</v>
      </c>
      <c r="B17" s="502"/>
      <c r="C17" s="59">
        <f>'Q1 Expenditures'!I15</f>
        <v>0</v>
      </c>
    </row>
    <row r="18" spans="1:3" x14ac:dyDescent="0.2">
      <c r="A18" s="65" t="s">
        <v>207</v>
      </c>
      <c r="B18" s="69" t="s">
        <v>6</v>
      </c>
      <c r="C18" s="125">
        <f>'Q1 Expenditures'!I16</f>
        <v>0</v>
      </c>
    </row>
    <row r="19" spans="1:3" ht="14.25" x14ac:dyDescent="0.2">
      <c r="B19" s="276"/>
    </row>
    <row r="20" spans="1:3" x14ac:dyDescent="0.2">
      <c r="A20" s="65" t="s">
        <v>208</v>
      </c>
      <c r="B20" s="69" t="s">
        <v>7</v>
      </c>
      <c r="C20" s="125">
        <f>'Q1 Expenditures'!I17</f>
        <v>0</v>
      </c>
    </row>
    <row r="21" spans="1:3" ht="14.25" x14ac:dyDescent="0.2">
      <c r="A21" s="70"/>
      <c r="B21" s="277"/>
    </row>
    <row r="22" spans="1:3" x14ac:dyDescent="0.2">
      <c r="A22" s="65" t="s">
        <v>209</v>
      </c>
      <c r="B22" s="69" t="s">
        <v>8</v>
      </c>
      <c r="C22" s="125">
        <f>'Q1 Expenditures'!I18</f>
        <v>0</v>
      </c>
    </row>
    <row r="23" spans="1:3" ht="14.25" x14ac:dyDescent="0.2">
      <c r="A23" s="70"/>
      <c r="B23" s="273"/>
    </row>
    <row r="24" spans="1:3" x14ac:dyDescent="0.2">
      <c r="A24" s="65" t="s">
        <v>210</v>
      </c>
      <c r="B24" s="69" t="s">
        <v>9</v>
      </c>
      <c r="C24" s="125">
        <f>'Q1 Expenditures'!I19</f>
        <v>0</v>
      </c>
    </row>
    <row r="25" spans="1:3" ht="14.25" x14ac:dyDescent="0.2">
      <c r="B25" s="277"/>
    </row>
    <row r="26" spans="1:3" x14ac:dyDescent="0.2">
      <c r="A26" s="60" t="s">
        <v>211</v>
      </c>
      <c r="B26" s="71" t="s">
        <v>10</v>
      </c>
      <c r="C26" s="125">
        <f>'Q1 Expenditures'!I20</f>
        <v>0</v>
      </c>
    </row>
    <row r="27" spans="1:3" ht="14.25" x14ac:dyDescent="0.2">
      <c r="B27" s="276"/>
    </row>
    <row r="28" spans="1:3" ht="16.5" x14ac:dyDescent="0.25">
      <c r="A28" s="502" t="s">
        <v>191</v>
      </c>
      <c r="B28" s="502"/>
      <c r="C28" s="59">
        <f>'Q1 Expenditures'!I21</f>
        <v>0</v>
      </c>
    </row>
    <row r="29" spans="1:3" x14ac:dyDescent="0.2">
      <c r="A29" s="65" t="s">
        <v>212</v>
      </c>
      <c r="B29" s="69" t="s">
        <v>59</v>
      </c>
      <c r="C29" s="126">
        <f>'Q1 Expenditures'!I22</f>
        <v>0</v>
      </c>
    </row>
    <row r="30" spans="1:3" ht="14.25" x14ac:dyDescent="0.2">
      <c r="B30" s="278"/>
    </row>
    <row r="31" spans="1:3" ht="16.5" x14ac:dyDescent="0.25">
      <c r="A31" s="502" t="s">
        <v>192</v>
      </c>
      <c r="B31" s="502"/>
      <c r="C31" s="59">
        <f>'Q1 Expenditures'!I23</f>
        <v>0</v>
      </c>
    </row>
    <row r="32" spans="1:3" x14ac:dyDescent="0.2">
      <c r="A32" s="65" t="s">
        <v>213</v>
      </c>
      <c r="B32" s="69" t="s">
        <v>11</v>
      </c>
      <c r="C32" s="126">
        <f>'Q1 Expenditures'!I24</f>
        <v>0</v>
      </c>
    </row>
    <row r="33" spans="1:11" ht="14.25" x14ac:dyDescent="0.2">
      <c r="B33" s="279"/>
    </row>
    <row r="34" spans="1:11" x14ac:dyDescent="0.2">
      <c r="A34" s="65" t="s">
        <v>214</v>
      </c>
      <c r="B34" s="69" t="s">
        <v>32</v>
      </c>
      <c r="C34" s="125">
        <f>'Q1 Expenditures'!I25</f>
        <v>0</v>
      </c>
    </row>
    <row r="35" spans="1:11" ht="14.25" x14ac:dyDescent="0.2">
      <c r="B35" s="276"/>
    </row>
    <row r="36" spans="1:11" ht="16.5" x14ac:dyDescent="0.25">
      <c r="A36" s="502" t="s">
        <v>193</v>
      </c>
      <c r="B36" s="502"/>
      <c r="C36" s="59">
        <f>'Q1 Expenditures'!I26</f>
        <v>0</v>
      </c>
    </row>
    <row r="37" spans="1:11" x14ac:dyDescent="0.2">
      <c r="A37" s="72" t="s">
        <v>215</v>
      </c>
      <c r="B37" s="73" t="s">
        <v>29</v>
      </c>
      <c r="C37" s="125">
        <f>'Q1 Expenditures'!I27</f>
        <v>0</v>
      </c>
    </row>
    <row r="38" spans="1:11" ht="14.25" x14ac:dyDescent="0.2">
      <c r="B38" s="280"/>
    </row>
    <row r="39" spans="1:11" x14ac:dyDescent="0.2">
      <c r="A39" s="65" t="s">
        <v>216</v>
      </c>
      <c r="B39" s="69" t="s">
        <v>181</v>
      </c>
      <c r="C39" s="125">
        <f>'Q1 Expenditures'!I28</f>
        <v>0</v>
      </c>
    </row>
    <row r="40" spans="1:11" ht="14.25" x14ac:dyDescent="0.2">
      <c r="B40" s="276"/>
    </row>
    <row r="41" spans="1:11" ht="16.5" x14ac:dyDescent="0.25">
      <c r="A41" s="504" t="s">
        <v>13</v>
      </c>
      <c r="B41" s="504"/>
      <c r="C41" s="504"/>
      <c r="K41" s="74"/>
    </row>
    <row r="42" spans="1:11" ht="16.5" x14ac:dyDescent="0.25">
      <c r="A42" s="502" t="s">
        <v>194</v>
      </c>
      <c r="B42" s="502"/>
      <c r="C42" s="59">
        <f>'Q1 Expenditures'!I30</f>
        <v>0</v>
      </c>
    </row>
    <row r="43" spans="1:11" x14ac:dyDescent="0.2">
      <c r="A43" s="60" t="s">
        <v>217</v>
      </c>
      <c r="B43" s="71" t="s">
        <v>28</v>
      </c>
      <c r="C43" s="125">
        <f>'Q1 Expenditures'!I31</f>
        <v>0</v>
      </c>
    </row>
    <row r="44" spans="1:11" ht="14.25" x14ac:dyDescent="0.2">
      <c r="B44" s="276"/>
    </row>
    <row r="45" spans="1:11" x14ac:dyDescent="0.2">
      <c r="A45" s="60" t="s">
        <v>218</v>
      </c>
      <c r="B45" s="71" t="s">
        <v>182</v>
      </c>
      <c r="C45" s="125">
        <f>'Q1 Expenditures'!I32</f>
        <v>0</v>
      </c>
    </row>
    <row r="46" spans="1:11" ht="14.25" x14ac:dyDescent="0.2">
      <c r="B46" s="276"/>
    </row>
    <row r="47" spans="1:11" x14ac:dyDescent="0.2">
      <c r="A47" s="60" t="s">
        <v>219</v>
      </c>
      <c r="B47" s="71" t="s">
        <v>119</v>
      </c>
      <c r="C47" s="125">
        <f>'Q1 Expenditures'!I33</f>
        <v>0</v>
      </c>
    </row>
    <row r="48" spans="1:11" ht="14.25" x14ac:dyDescent="0.2">
      <c r="B48" s="278"/>
    </row>
    <row r="49" spans="1:3" ht="16.5" x14ac:dyDescent="0.25">
      <c r="A49" s="501" t="s">
        <v>120</v>
      </c>
      <c r="B49" s="501"/>
      <c r="C49" s="501"/>
    </row>
    <row r="50" spans="1:3" ht="16.5" x14ac:dyDescent="0.25">
      <c r="A50" s="500" t="s">
        <v>206</v>
      </c>
      <c r="B50" s="500"/>
      <c r="C50" s="59">
        <f>'Q1 Expenditures'!I35</f>
        <v>0</v>
      </c>
    </row>
    <row r="51" spans="1:3" x14ac:dyDescent="0.2">
      <c r="A51" s="60" t="s">
        <v>220</v>
      </c>
      <c r="B51" s="71" t="s">
        <v>138</v>
      </c>
      <c r="C51" s="125">
        <f>'Q1 Expenditures'!I36</f>
        <v>0</v>
      </c>
    </row>
    <row r="52" spans="1:3" ht="14.25" x14ac:dyDescent="0.2">
      <c r="B52" s="276"/>
    </row>
    <row r="53" spans="1:3" ht="16.5" x14ac:dyDescent="0.25">
      <c r="A53" s="500" t="s">
        <v>205</v>
      </c>
      <c r="B53" s="500"/>
      <c r="C53" s="59">
        <f>'Q1 Expenditures'!I37</f>
        <v>0</v>
      </c>
    </row>
    <row r="54" spans="1:3" x14ac:dyDescent="0.2">
      <c r="A54" s="60" t="s">
        <v>170</v>
      </c>
      <c r="B54" s="71" t="s">
        <v>136</v>
      </c>
      <c r="C54" s="125">
        <f>'Q1 Expenditures'!I38</f>
        <v>0</v>
      </c>
    </row>
    <row r="55" spans="1:3" ht="14.25" x14ac:dyDescent="0.2">
      <c r="B55" s="276"/>
    </row>
    <row r="56" spans="1:3" ht="16.5" x14ac:dyDescent="0.25">
      <c r="A56" s="500" t="s">
        <v>204</v>
      </c>
      <c r="B56" s="500"/>
      <c r="C56" s="59">
        <f>'Q1 Expenditures'!I39</f>
        <v>0</v>
      </c>
    </row>
    <row r="57" spans="1:3" x14ac:dyDescent="0.2">
      <c r="A57" s="60" t="s">
        <v>221</v>
      </c>
      <c r="B57" s="71" t="s">
        <v>144</v>
      </c>
      <c r="C57" s="125">
        <f>'Q1 Expenditures'!I40</f>
        <v>0</v>
      </c>
    </row>
    <row r="58" spans="1:3" ht="16.5" x14ac:dyDescent="0.25">
      <c r="A58" s="75"/>
      <c r="B58" s="276"/>
    </row>
    <row r="59" spans="1:3" x14ac:dyDescent="0.2">
      <c r="A59" s="60" t="s">
        <v>222</v>
      </c>
      <c r="B59" s="71" t="s">
        <v>141</v>
      </c>
      <c r="C59" s="125">
        <f>'Q1 Expenditures'!I41</f>
        <v>0</v>
      </c>
    </row>
    <row r="60" spans="1:3" ht="16.5" x14ac:dyDescent="0.25">
      <c r="A60" s="75"/>
      <c r="B60" s="276"/>
    </row>
    <row r="61" spans="1:3" x14ac:dyDescent="0.2">
      <c r="A61" s="60" t="s">
        <v>223</v>
      </c>
      <c r="B61" s="71" t="s">
        <v>143</v>
      </c>
      <c r="C61" s="125">
        <f>'Q1 Expenditures'!I42</f>
        <v>0</v>
      </c>
    </row>
    <row r="62" spans="1:3" ht="16.5" x14ac:dyDescent="0.25">
      <c r="A62" s="75"/>
      <c r="B62" s="276"/>
    </row>
    <row r="63" spans="1:3" ht="16.5" x14ac:dyDescent="0.25">
      <c r="A63" s="500" t="s">
        <v>203</v>
      </c>
      <c r="B63" s="500"/>
      <c r="C63" s="59">
        <f>'Q1 Expenditures'!I43</f>
        <v>0</v>
      </c>
    </row>
    <row r="64" spans="1:3" x14ac:dyDescent="0.2">
      <c r="A64" s="60" t="s">
        <v>224</v>
      </c>
      <c r="B64" s="71" t="s">
        <v>137</v>
      </c>
      <c r="C64" s="125">
        <f>'Q1 Expenditures'!I44</f>
        <v>0</v>
      </c>
    </row>
    <row r="65" spans="1:3" ht="16.5" x14ac:dyDescent="0.25">
      <c r="A65" s="75"/>
      <c r="B65" s="276"/>
    </row>
    <row r="66" spans="1:3" ht="16.5" x14ac:dyDescent="0.25">
      <c r="A66" s="500" t="s">
        <v>202</v>
      </c>
      <c r="B66" s="500"/>
      <c r="C66" s="59">
        <f>'Q1 Expenditures'!I45</f>
        <v>0</v>
      </c>
    </row>
    <row r="67" spans="1:3" x14ac:dyDescent="0.2">
      <c r="A67" s="60" t="s">
        <v>225</v>
      </c>
      <c r="B67" s="71" t="s">
        <v>145</v>
      </c>
      <c r="C67" s="125">
        <f>'Q1 Expenditures'!I46</f>
        <v>0</v>
      </c>
    </row>
    <row r="68" spans="1:3" ht="16.5" x14ac:dyDescent="0.25">
      <c r="A68" s="75"/>
      <c r="B68" s="276"/>
    </row>
    <row r="69" spans="1:3" x14ac:dyDescent="0.2">
      <c r="A69" s="60" t="s">
        <v>226</v>
      </c>
      <c r="B69" s="71" t="s">
        <v>183</v>
      </c>
      <c r="C69" s="125">
        <f>'Q1 Expenditures'!I47</f>
        <v>0</v>
      </c>
    </row>
    <row r="70" spans="1:3" ht="16.5" x14ac:dyDescent="0.25">
      <c r="A70" s="75"/>
      <c r="B70" s="281"/>
    </row>
    <row r="71" spans="1:3" ht="16.5" x14ac:dyDescent="0.25">
      <c r="A71" s="500" t="s">
        <v>201</v>
      </c>
      <c r="B71" s="500"/>
      <c r="C71" s="59">
        <f>'Q1 Expenditures'!I48</f>
        <v>0</v>
      </c>
    </row>
    <row r="72" spans="1:3" x14ac:dyDescent="0.2">
      <c r="A72" s="60" t="s">
        <v>227</v>
      </c>
      <c r="B72" s="71" t="s">
        <v>151</v>
      </c>
      <c r="C72" s="125">
        <f>'Q1 Expenditures'!I49</f>
        <v>0</v>
      </c>
    </row>
    <row r="73" spans="1:3" ht="16.5" x14ac:dyDescent="0.25">
      <c r="A73" s="75"/>
      <c r="B73" s="276"/>
    </row>
    <row r="74" spans="1:3" x14ac:dyDescent="0.2">
      <c r="A74" s="60" t="s">
        <v>228</v>
      </c>
      <c r="B74" s="71" t="s">
        <v>149</v>
      </c>
      <c r="C74" s="125">
        <f>'Q1 Expenditures'!I50</f>
        <v>0</v>
      </c>
    </row>
    <row r="75" spans="1:3" ht="16.5" x14ac:dyDescent="0.25">
      <c r="A75" s="75"/>
      <c r="B75" s="276"/>
    </row>
    <row r="76" spans="1:3" x14ac:dyDescent="0.2">
      <c r="A76" s="60" t="s">
        <v>229</v>
      </c>
      <c r="B76" s="71" t="s">
        <v>150</v>
      </c>
      <c r="C76" s="125">
        <f>'Q1 Expenditures'!I51</f>
        <v>0</v>
      </c>
    </row>
    <row r="77" spans="1:3" ht="16.5" x14ac:dyDescent="0.25">
      <c r="A77" s="75"/>
      <c r="B77" s="276"/>
    </row>
    <row r="78" spans="1:3" ht="16.5" x14ac:dyDescent="0.25">
      <c r="A78" s="501" t="s">
        <v>121</v>
      </c>
      <c r="B78" s="501"/>
      <c r="C78" s="501"/>
    </row>
    <row r="79" spans="1:3" ht="16.5" x14ac:dyDescent="0.25">
      <c r="A79" s="502" t="s">
        <v>328</v>
      </c>
      <c r="B79" s="502"/>
      <c r="C79" s="59">
        <f>'Q1 Expenditures'!I53</f>
        <v>0</v>
      </c>
    </row>
    <row r="80" spans="1:3" x14ac:dyDescent="0.2">
      <c r="A80" s="65" t="s">
        <v>230</v>
      </c>
      <c r="B80" s="69" t="s">
        <v>115</v>
      </c>
      <c r="C80" s="126">
        <f>'Q1 Expenditures'!I54</f>
        <v>0</v>
      </c>
    </row>
    <row r="81" spans="1:3" ht="14.25" x14ac:dyDescent="0.2">
      <c r="A81" s="70"/>
      <c r="B81" s="276"/>
    </row>
    <row r="82" spans="1:3" ht="16.5" x14ac:dyDescent="0.25">
      <c r="A82" s="503" t="s">
        <v>367</v>
      </c>
      <c r="B82" s="503"/>
      <c r="C82" s="127">
        <f>'Q1 Expenditures'!I55</f>
        <v>0</v>
      </c>
    </row>
    <row r="84" spans="1:3" x14ac:dyDescent="0.2">
      <c r="C84"/>
    </row>
  </sheetData>
  <sheetProtection algorithmName="SHA-512" hashValue="Qci2t2oHR5nFNHl+MyiA7xCmg8UYVuaZsT0W8z8aUR/UVuot6ReUrMbVs37xoHekf5QIzrKU7yOuJ4y2SxwUgg==" saltValue="UyFzLMaVn/RDpgGb/zAqxw==" spinCount="100000" sheet="1" objects="1" scenarios="1" selectLockedCells="1"/>
  <mergeCells count="19">
    <mergeCell ref="A56:B56"/>
    <mergeCell ref="A63:B63"/>
    <mergeCell ref="A53:B53"/>
    <mergeCell ref="A6:C6"/>
    <mergeCell ref="A7:B7"/>
    <mergeCell ref="A16:C16"/>
    <mergeCell ref="A17:B17"/>
    <mergeCell ref="A28:B28"/>
    <mergeCell ref="A31:B31"/>
    <mergeCell ref="A36:B36"/>
    <mergeCell ref="A41:C41"/>
    <mergeCell ref="A42:B42"/>
    <mergeCell ref="A49:C49"/>
    <mergeCell ref="A50:B50"/>
    <mergeCell ref="A66:B66"/>
    <mergeCell ref="A71:B71"/>
    <mergeCell ref="A78:C78"/>
    <mergeCell ref="A79:B79"/>
    <mergeCell ref="A82:B82"/>
  </mergeCells>
  <pageMargins left="0.25" right="0.25" top="0.5" bottom="0.5" header="0.3" footer="0.3"/>
  <pageSetup fitToHeight="0" orientation="portrait" r:id="rId1"/>
  <rowBreaks count="1" manualBreakCount="1">
    <brk id="5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0"/>
  <sheetViews>
    <sheetView view="pageBreakPreview" zoomScale="70" zoomScaleNormal="85" zoomScaleSheetLayoutView="70" workbookViewId="0">
      <selection activeCell="J10" sqref="J10"/>
    </sheetView>
  </sheetViews>
  <sheetFormatPr defaultColWidth="9.140625" defaultRowHeight="12.75" x14ac:dyDescent="0.2"/>
  <cols>
    <col min="1" max="1" width="10.7109375" customWidth="1"/>
    <col min="2" max="2" width="55.42578125" bestFit="1" customWidth="1"/>
    <col min="3" max="4" width="12" customWidth="1"/>
    <col min="5" max="6" width="13.42578125" customWidth="1"/>
    <col min="7" max="7" width="4.28515625" customWidth="1"/>
    <col min="8" max="8" width="18.85546875" customWidth="1"/>
    <col min="9" max="10" width="21.5703125" customWidth="1"/>
    <col min="11" max="11" width="13.42578125" customWidth="1"/>
    <col min="12" max="12" width="21.5703125" customWidth="1"/>
    <col min="13" max="13" width="16.42578125" customWidth="1"/>
  </cols>
  <sheetData>
    <row r="1" spans="1:13" ht="15.75" x14ac:dyDescent="0.2">
      <c r="A1" s="341" t="str">
        <f>'PWP &amp; Amendments'!A1</f>
        <v>FY 2023 (July 1, 2022-June 30, 2023)</v>
      </c>
      <c r="B1" s="341"/>
      <c r="C1" s="341"/>
      <c r="D1" s="341"/>
      <c r="E1" s="341"/>
      <c r="F1" s="341"/>
      <c r="G1" s="166"/>
      <c r="H1" s="341" t="str">
        <f>A1</f>
        <v>FY 2023 (July 1, 2022-June 30, 2023)</v>
      </c>
      <c r="I1" s="341"/>
      <c r="J1" s="341"/>
      <c r="K1" s="341"/>
      <c r="L1" s="341"/>
      <c r="M1" s="341"/>
    </row>
    <row r="2" spans="1:13" ht="15.75" x14ac:dyDescent="0.2">
      <c r="A2" s="341" t="s">
        <v>15</v>
      </c>
      <c r="B2" s="341"/>
      <c r="C2" s="341"/>
      <c r="D2" s="341"/>
      <c r="E2" s="341"/>
      <c r="F2" s="341"/>
      <c r="G2" s="166"/>
      <c r="H2" s="540" t="s">
        <v>360</v>
      </c>
      <c r="I2" s="540"/>
      <c r="J2" s="540"/>
      <c r="K2" s="540"/>
      <c r="L2" s="540"/>
      <c r="M2" s="540"/>
    </row>
    <row r="3" spans="1:13" ht="15.75" x14ac:dyDescent="0.2">
      <c r="A3" s="341" t="s">
        <v>358</v>
      </c>
      <c r="B3" s="341"/>
      <c r="C3" s="341"/>
      <c r="D3" s="341"/>
      <c r="E3" s="341"/>
      <c r="F3" s="341"/>
      <c r="G3" s="166"/>
      <c r="H3" s="341" t="str">
        <f>A4</f>
        <v>Foothills RPO</v>
      </c>
      <c r="I3" s="341"/>
      <c r="J3" s="341"/>
      <c r="K3" s="341"/>
      <c r="L3" s="341"/>
      <c r="M3" s="341"/>
    </row>
    <row r="4" spans="1:13" ht="15.75" x14ac:dyDescent="0.25">
      <c r="A4" s="341" t="str">
        <f>'PWP &amp; Amendments'!A4:F4</f>
        <v>Foothills RPO</v>
      </c>
      <c r="B4" s="341"/>
      <c r="C4" s="341"/>
      <c r="D4" s="341"/>
      <c r="E4" s="341"/>
      <c r="F4" s="341"/>
      <c r="G4" s="166"/>
      <c r="I4" s="554"/>
      <c r="J4" s="554"/>
      <c r="K4" s="554"/>
      <c r="L4" s="554"/>
    </row>
    <row r="5" spans="1:13" ht="16.5" thickBot="1" x14ac:dyDescent="0.25">
      <c r="A5" s="342"/>
      <c r="B5" s="342"/>
      <c r="C5" s="342"/>
      <c r="D5" s="342"/>
      <c r="E5" s="342"/>
      <c r="F5" s="342"/>
      <c r="G5" s="168"/>
      <c r="H5" s="547"/>
      <c r="I5" s="547"/>
      <c r="J5" s="547"/>
      <c r="K5" s="547"/>
      <c r="L5" s="547"/>
      <c r="M5" s="547"/>
    </row>
    <row r="6" spans="1:13" ht="16.5" thickBot="1" x14ac:dyDescent="0.25">
      <c r="A6" s="484" t="s">
        <v>24</v>
      </c>
      <c r="B6" s="484" t="s">
        <v>23</v>
      </c>
      <c r="C6" s="349" t="s">
        <v>20</v>
      </c>
      <c r="D6" s="350"/>
      <c r="E6" s="350"/>
      <c r="F6" s="351"/>
      <c r="G6" s="226"/>
      <c r="H6" s="169"/>
      <c r="I6" s="541" t="s">
        <v>374</v>
      </c>
      <c r="J6" s="542"/>
      <c r="K6" s="542"/>
      <c r="L6" s="542"/>
      <c r="M6" s="543"/>
    </row>
    <row r="7" spans="1:13" ht="56.25" customHeight="1" thickBot="1" x14ac:dyDescent="0.25">
      <c r="A7" s="486"/>
      <c r="B7" s="486"/>
      <c r="C7" s="227" t="s">
        <v>324</v>
      </c>
      <c r="D7" s="227" t="s">
        <v>355</v>
      </c>
      <c r="E7" s="224" t="s">
        <v>341</v>
      </c>
      <c r="F7" s="224" t="s">
        <v>0</v>
      </c>
      <c r="G7" s="226"/>
      <c r="H7" s="170"/>
      <c r="I7" s="224" t="s">
        <v>320</v>
      </c>
      <c r="J7" s="224" t="s">
        <v>325</v>
      </c>
      <c r="K7" s="224" t="s">
        <v>321</v>
      </c>
      <c r="L7" s="224" t="s">
        <v>322</v>
      </c>
      <c r="M7" s="224" t="s">
        <v>323</v>
      </c>
    </row>
    <row r="8" spans="1:13" ht="17.25" customHeight="1" thickBot="1" x14ac:dyDescent="0.3">
      <c r="A8" s="343" t="s">
        <v>2</v>
      </c>
      <c r="B8" s="344"/>
      <c r="C8" s="344"/>
      <c r="D8" s="344"/>
      <c r="E8" s="344"/>
      <c r="F8" s="345"/>
      <c r="G8" s="75"/>
      <c r="H8" s="82"/>
      <c r="I8" s="551" t="s">
        <v>2</v>
      </c>
      <c r="J8" s="552"/>
      <c r="K8" s="552"/>
      <c r="L8" s="552"/>
      <c r="M8" s="553"/>
    </row>
    <row r="9" spans="1:13" ht="17.25" customHeight="1" thickBot="1" x14ac:dyDescent="0.3">
      <c r="A9" s="22" t="s">
        <v>34</v>
      </c>
      <c r="B9" s="23" t="s">
        <v>3</v>
      </c>
      <c r="C9" s="1">
        <f>F9-E9</f>
        <v>2000</v>
      </c>
      <c r="D9" s="1">
        <f>0*F9</f>
        <v>0</v>
      </c>
      <c r="E9" s="1">
        <f>SUM(F9*0.8)</f>
        <v>8000</v>
      </c>
      <c r="F9" s="9">
        <f>'PWP &amp; Amendments'!N11</f>
        <v>10000</v>
      </c>
      <c r="G9" s="6"/>
      <c r="H9" s="83"/>
      <c r="I9" s="19">
        <f>SUM(I10:I13)</f>
        <v>0</v>
      </c>
      <c r="J9" s="18">
        <f>SUM(J10:J13)</f>
        <v>0</v>
      </c>
      <c r="K9" s="3">
        <f>L9/M9</f>
        <v>0</v>
      </c>
      <c r="L9" s="18">
        <f>SUM(I9:J9)</f>
        <v>0</v>
      </c>
      <c r="M9" s="20">
        <f>'PWP &amp; Amendments'!N11</f>
        <v>10000</v>
      </c>
    </row>
    <row r="10" spans="1:13" ht="17.25" customHeight="1" x14ac:dyDescent="0.2">
      <c r="A10" s="24" t="s">
        <v>33</v>
      </c>
      <c r="B10" s="25" t="s">
        <v>25</v>
      </c>
      <c r="C10" s="358"/>
      <c r="D10" s="359"/>
      <c r="E10" s="359"/>
      <c r="F10" s="360"/>
      <c r="G10" s="84"/>
      <c r="I10" s="261">
        <f>'Q1 Expenditures'!I10</f>
        <v>0</v>
      </c>
      <c r="J10" s="115"/>
      <c r="K10" s="85"/>
      <c r="L10" s="250">
        <f>SUM(I10:J10)</f>
        <v>0</v>
      </c>
      <c r="M10" s="86"/>
    </row>
    <row r="11" spans="1:13" ht="17.25" customHeight="1" x14ac:dyDescent="0.2">
      <c r="A11" s="87" t="s">
        <v>35</v>
      </c>
      <c r="B11" s="27" t="s">
        <v>139</v>
      </c>
      <c r="C11" s="361"/>
      <c r="D11" s="362"/>
      <c r="E11" s="362"/>
      <c r="F11" s="363"/>
      <c r="G11" s="84"/>
      <c r="I11" s="259">
        <f>'Q1 Expenditures'!I11</f>
        <v>0</v>
      </c>
      <c r="J11" s="116"/>
      <c r="K11" s="88"/>
      <c r="L11" s="257">
        <f>SUM(I11:J11)</f>
        <v>0</v>
      </c>
      <c r="M11" s="86"/>
    </row>
    <row r="12" spans="1:13" ht="17.25" customHeight="1" x14ac:dyDescent="0.2">
      <c r="A12" s="87" t="s">
        <v>36</v>
      </c>
      <c r="B12" s="89" t="s">
        <v>27</v>
      </c>
      <c r="C12" s="361"/>
      <c r="D12" s="362"/>
      <c r="E12" s="362"/>
      <c r="F12" s="363"/>
      <c r="G12" s="84"/>
      <c r="I12" s="259">
        <f>'Q1 Expenditures'!I12</f>
        <v>0</v>
      </c>
      <c r="J12" s="116"/>
      <c r="K12" s="88"/>
      <c r="L12" s="257">
        <f t="shared" ref="L12:L13" si="0">SUM(I12:J12)</f>
        <v>0</v>
      </c>
      <c r="M12" s="86"/>
    </row>
    <row r="13" spans="1:13" ht="17.25" customHeight="1" thickBot="1" x14ac:dyDescent="0.25">
      <c r="A13" s="26" t="s">
        <v>62</v>
      </c>
      <c r="B13" s="90" t="s">
        <v>14</v>
      </c>
      <c r="C13" s="364"/>
      <c r="D13" s="365"/>
      <c r="E13" s="365"/>
      <c r="F13" s="366"/>
      <c r="G13" s="84"/>
      <c r="I13" s="262">
        <f>'Q1 Expenditures'!I13</f>
        <v>0</v>
      </c>
      <c r="J13" s="116"/>
      <c r="K13" s="91"/>
      <c r="L13" s="251">
        <f t="shared" si="0"/>
        <v>0</v>
      </c>
      <c r="M13" s="86"/>
    </row>
    <row r="14" spans="1:13" ht="17.25" thickBot="1" x14ac:dyDescent="0.3">
      <c r="A14" s="343" t="s">
        <v>4</v>
      </c>
      <c r="B14" s="344"/>
      <c r="C14" s="344"/>
      <c r="D14" s="344"/>
      <c r="E14" s="344"/>
      <c r="F14" s="345"/>
      <c r="G14" s="75"/>
      <c r="I14" s="537" t="s">
        <v>4</v>
      </c>
      <c r="J14" s="538"/>
      <c r="K14" s="538"/>
      <c r="L14" s="538"/>
      <c r="M14" s="539"/>
    </row>
    <row r="15" spans="1:13" ht="17.25" thickBot="1" x14ac:dyDescent="0.3">
      <c r="A15" s="22" t="s">
        <v>37</v>
      </c>
      <c r="B15" s="23" t="s">
        <v>231</v>
      </c>
      <c r="C15" s="1">
        <f>F15-E15</f>
        <v>1300</v>
      </c>
      <c r="D15" s="1">
        <f>0*F15</f>
        <v>0</v>
      </c>
      <c r="E15" s="1">
        <f>SUM(F15*0.8)</f>
        <v>5200</v>
      </c>
      <c r="F15" s="9">
        <f>'PWP &amp; Amendments'!N17</f>
        <v>6500</v>
      </c>
      <c r="G15" s="6"/>
      <c r="I15" s="19">
        <f>SUM(I16:I20)</f>
        <v>0</v>
      </c>
      <c r="J15" s="128">
        <f>SUM(J16:J20)</f>
        <v>0</v>
      </c>
      <c r="K15" s="3">
        <f>L15/M15</f>
        <v>0</v>
      </c>
      <c r="L15" s="18">
        <f>SUM(I15:J15)</f>
        <v>0</v>
      </c>
      <c r="M15" s="92">
        <f>'PWP &amp; Amendments'!N17</f>
        <v>6500</v>
      </c>
    </row>
    <row r="16" spans="1:13" ht="17.25" customHeight="1" thickBot="1" x14ac:dyDescent="0.25">
      <c r="A16" s="40" t="s">
        <v>38</v>
      </c>
      <c r="B16" s="93" t="s">
        <v>6</v>
      </c>
      <c r="C16" s="514"/>
      <c r="D16" s="515"/>
      <c r="E16" s="515"/>
      <c r="F16" s="516"/>
      <c r="G16" s="94"/>
      <c r="I16" s="261">
        <f>'Q1 Expenditures'!I16</f>
        <v>0</v>
      </c>
      <c r="J16" s="115"/>
      <c r="K16" s="85"/>
      <c r="L16" s="250">
        <f>SUM(I16:J16)</f>
        <v>0</v>
      </c>
      <c r="M16" s="86"/>
    </row>
    <row r="17" spans="1:13" ht="17.25" customHeight="1" thickBot="1" x14ac:dyDescent="0.25">
      <c r="A17" s="95" t="s">
        <v>123</v>
      </c>
      <c r="B17" s="96" t="s">
        <v>7</v>
      </c>
      <c r="C17" s="517"/>
      <c r="D17" s="518"/>
      <c r="E17" s="518"/>
      <c r="F17" s="519"/>
      <c r="G17" s="94"/>
      <c r="I17" s="259">
        <f>'Q1 Expenditures'!I17</f>
        <v>0</v>
      </c>
      <c r="J17" s="115"/>
      <c r="K17" s="88"/>
      <c r="L17" s="251">
        <f>SUM(I17:J17)</f>
        <v>0</v>
      </c>
      <c r="M17" s="86"/>
    </row>
    <row r="18" spans="1:13" ht="17.25" customHeight="1" thickBot="1" x14ac:dyDescent="0.25">
      <c r="A18" s="95" t="s">
        <v>39</v>
      </c>
      <c r="B18" s="96" t="s">
        <v>8</v>
      </c>
      <c r="C18" s="517"/>
      <c r="D18" s="518"/>
      <c r="E18" s="518"/>
      <c r="F18" s="519"/>
      <c r="G18" s="94"/>
      <c r="I18" s="259">
        <f>'Q1 Expenditures'!I18</f>
        <v>0</v>
      </c>
      <c r="J18" s="115"/>
      <c r="K18" s="88"/>
      <c r="L18" s="251">
        <f t="shared" ref="L18:L20" si="1">SUM(I18:J18)</f>
        <v>0</v>
      </c>
      <c r="M18" s="86"/>
    </row>
    <row r="19" spans="1:13" ht="17.25" customHeight="1" thickBot="1" x14ac:dyDescent="0.25">
      <c r="A19" s="95" t="s">
        <v>40</v>
      </c>
      <c r="B19" s="96" t="s">
        <v>9</v>
      </c>
      <c r="C19" s="517"/>
      <c r="D19" s="518"/>
      <c r="E19" s="518"/>
      <c r="F19" s="519"/>
      <c r="G19" s="94"/>
      <c r="I19" s="259">
        <f>'Q1 Expenditures'!I19</f>
        <v>0</v>
      </c>
      <c r="J19" s="115"/>
      <c r="K19" s="88"/>
      <c r="L19" s="251">
        <f t="shared" si="1"/>
        <v>0</v>
      </c>
      <c r="M19" s="86"/>
    </row>
    <row r="20" spans="1:13" ht="17.25" thickBot="1" x14ac:dyDescent="0.25">
      <c r="A20" s="42" t="s">
        <v>41</v>
      </c>
      <c r="B20" s="43" t="s">
        <v>10</v>
      </c>
      <c r="C20" s="520"/>
      <c r="D20" s="521"/>
      <c r="E20" s="521"/>
      <c r="F20" s="522"/>
      <c r="G20" s="94"/>
      <c r="I20" s="262">
        <f>'Q1 Expenditures'!I20</f>
        <v>0</v>
      </c>
      <c r="J20" s="115"/>
      <c r="K20" s="97"/>
      <c r="L20" s="251">
        <f t="shared" si="1"/>
        <v>0</v>
      </c>
      <c r="M20" s="86"/>
    </row>
    <row r="21" spans="1:13" ht="17.25" thickBot="1" x14ac:dyDescent="0.3">
      <c r="A21" s="22" t="s">
        <v>42</v>
      </c>
      <c r="B21" s="23" t="s">
        <v>61</v>
      </c>
      <c r="C21" s="1">
        <f>F21-E21</f>
        <v>1000</v>
      </c>
      <c r="D21" s="1">
        <f>0*F21</f>
        <v>0</v>
      </c>
      <c r="E21" s="1">
        <f>SUM(F21*0.8)</f>
        <v>4000</v>
      </c>
      <c r="F21" s="9">
        <f>'PWP &amp; Amendments'!N23</f>
        <v>5000</v>
      </c>
      <c r="G21" s="6"/>
      <c r="I21" s="19">
        <f>SUM(I22:I22)</f>
        <v>0</v>
      </c>
      <c r="J21" s="128">
        <f>SUM(J22:J22)</f>
        <v>0</v>
      </c>
      <c r="K21" s="3">
        <f>L21/M21</f>
        <v>0</v>
      </c>
      <c r="L21" s="18">
        <f t="shared" ref="L21:L28" si="2">SUM(I21:J21)</f>
        <v>0</v>
      </c>
      <c r="M21" s="20">
        <f>'PWP &amp; Amendments'!N23</f>
        <v>5000</v>
      </c>
    </row>
    <row r="22" spans="1:13" ht="17.25" thickBot="1" x14ac:dyDescent="0.25">
      <c r="A22" s="38" t="s">
        <v>43</v>
      </c>
      <c r="B22" s="39" t="s">
        <v>59</v>
      </c>
      <c r="C22" s="511"/>
      <c r="D22" s="512"/>
      <c r="E22" s="512"/>
      <c r="F22" s="513"/>
      <c r="G22" s="94"/>
      <c r="I22" s="261">
        <f>'Q1 Expenditures'!I22</f>
        <v>0</v>
      </c>
      <c r="J22" s="115"/>
      <c r="K22" s="98"/>
      <c r="L22" s="251">
        <f t="shared" si="2"/>
        <v>0</v>
      </c>
      <c r="M22" s="86"/>
    </row>
    <row r="23" spans="1:13" ht="17.25" thickBot="1" x14ac:dyDescent="0.3">
      <c r="A23" s="22" t="s">
        <v>44</v>
      </c>
      <c r="B23" s="23" t="s">
        <v>58</v>
      </c>
      <c r="C23" s="1">
        <f>F23-E23</f>
        <v>2850</v>
      </c>
      <c r="D23" s="1">
        <f>0*F23</f>
        <v>0</v>
      </c>
      <c r="E23" s="1">
        <f>SUM(F23*0.8)</f>
        <v>11400</v>
      </c>
      <c r="F23" s="9">
        <f>'PWP &amp; Amendments'!N25</f>
        <v>14250</v>
      </c>
      <c r="G23" s="6"/>
      <c r="I23" s="19">
        <f>SUM(I24:I25)</f>
        <v>0</v>
      </c>
      <c r="J23" s="128">
        <f>SUM(J24:J25)</f>
        <v>0</v>
      </c>
      <c r="K23" s="3">
        <f>L23/M23</f>
        <v>0</v>
      </c>
      <c r="L23" s="18">
        <f t="shared" si="2"/>
        <v>0</v>
      </c>
      <c r="M23" s="20">
        <f>'PWP &amp; Amendments'!N25</f>
        <v>14250</v>
      </c>
    </row>
    <row r="24" spans="1:13" ht="17.25" customHeight="1" thickBot="1" x14ac:dyDescent="0.25">
      <c r="A24" s="40" t="s">
        <v>45</v>
      </c>
      <c r="B24" s="93" t="s">
        <v>11</v>
      </c>
      <c r="C24" s="505"/>
      <c r="D24" s="506"/>
      <c r="E24" s="506"/>
      <c r="F24" s="507"/>
      <c r="G24" s="94"/>
      <c r="I24" s="261">
        <f>'Q1 Expenditures'!I24</f>
        <v>0</v>
      </c>
      <c r="J24" s="115"/>
      <c r="K24" s="98"/>
      <c r="L24" s="251">
        <f t="shared" si="2"/>
        <v>0</v>
      </c>
      <c r="M24" s="86"/>
    </row>
    <row r="25" spans="1:13" ht="17.25" thickBot="1" x14ac:dyDescent="0.25">
      <c r="A25" s="42" t="s">
        <v>46</v>
      </c>
      <c r="B25" s="43" t="s">
        <v>32</v>
      </c>
      <c r="C25" s="508"/>
      <c r="D25" s="509"/>
      <c r="E25" s="509"/>
      <c r="F25" s="510"/>
      <c r="G25" s="94"/>
      <c r="I25" s="263">
        <f>'Q1 Expenditures'!I25</f>
        <v>0</v>
      </c>
      <c r="J25" s="115"/>
      <c r="K25" s="99"/>
      <c r="L25" s="251">
        <f t="shared" si="2"/>
        <v>0</v>
      </c>
      <c r="M25" s="86"/>
    </row>
    <row r="26" spans="1:13" ht="17.25" thickBot="1" x14ac:dyDescent="0.3">
      <c r="A26" s="22" t="s">
        <v>47</v>
      </c>
      <c r="B26" s="23" t="s">
        <v>12</v>
      </c>
      <c r="C26" s="1">
        <f>F26-E26</f>
        <v>4900</v>
      </c>
      <c r="D26" s="1">
        <f>0*F26</f>
        <v>0</v>
      </c>
      <c r="E26" s="1">
        <f>SUM(F26*0.8)</f>
        <v>19600</v>
      </c>
      <c r="F26" s="9">
        <f>'PWP &amp; Amendments'!N28</f>
        <v>24500</v>
      </c>
      <c r="G26" s="6"/>
      <c r="I26" s="19">
        <f>SUM(I27:I28)</f>
        <v>0</v>
      </c>
      <c r="J26" s="128">
        <f>SUM(J27:J28)</f>
        <v>0</v>
      </c>
      <c r="K26" s="3">
        <f>L26/M26</f>
        <v>0</v>
      </c>
      <c r="L26" s="18">
        <f t="shared" si="2"/>
        <v>0</v>
      </c>
      <c r="M26" s="20">
        <f>'PWP &amp; Amendments'!N28</f>
        <v>24500</v>
      </c>
    </row>
    <row r="27" spans="1:13" ht="17.25" customHeight="1" x14ac:dyDescent="0.2">
      <c r="A27" s="100" t="s">
        <v>48</v>
      </c>
      <c r="B27" s="101" t="s">
        <v>29</v>
      </c>
      <c r="C27" s="505"/>
      <c r="D27" s="506"/>
      <c r="E27" s="506"/>
      <c r="F27" s="507"/>
      <c r="G27" s="94"/>
      <c r="I27" s="261">
        <f>'Q1 Expenditures'!I27</f>
        <v>0</v>
      </c>
      <c r="J27" s="115"/>
      <c r="K27" s="102"/>
      <c r="L27" s="251">
        <f t="shared" si="2"/>
        <v>0</v>
      </c>
      <c r="M27" s="86"/>
    </row>
    <row r="28" spans="1:13" ht="17.25" thickBot="1" x14ac:dyDescent="0.25">
      <c r="A28" s="103" t="s">
        <v>49</v>
      </c>
      <c r="B28" s="90" t="s">
        <v>181</v>
      </c>
      <c r="C28" s="508"/>
      <c r="D28" s="509"/>
      <c r="E28" s="509"/>
      <c r="F28" s="510"/>
      <c r="G28" s="104"/>
      <c r="I28" s="259">
        <f>'Q1 Expenditures'!I28</f>
        <v>0</v>
      </c>
      <c r="J28" s="116"/>
      <c r="K28" s="105"/>
      <c r="L28" s="251">
        <f t="shared" si="2"/>
        <v>0</v>
      </c>
      <c r="M28" s="86"/>
    </row>
    <row r="29" spans="1:13" ht="17.25" thickBot="1" x14ac:dyDescent="0.3">
      <c r="A29" s="343" t="s">
        <v>13</v>
      </c>
      <c r="B29" s="344"/>
      <c r="C29" s="344"/>
      <c r="D29" s="344"/>
      <c r="E29" s="344"/>
      <c r="F29" s="345"/>
      <c r="G29" s="75"/>
      <c r="I29" s="523" t="s">
        <v>13</v>
      </c>
      <c r="J29" s="524"/>
      <c r="K29" s="524"/>
      <c r="L29" s="524"/>
      <c r="M29" s="525"/>
    </row>
    <row r="30" spans="1:13" ht="17.25" thickBot="1" x14ac:dyDescent="0.3">
      <c r="A30" s="22" t="s">
        <v>50</v>
      </c>
      <c r="B30" s="23" t="s">
        <v>30</v>
      </c>
      <c r="C30" s="1">
        <f>F30-E30</f>
        <v>3700</v>
      </c>
      <c r="D30" s="1">
        <f>0*F30</f>
        <v>0</v>
      </c>
      <c r="E30" s="1">
        <f>SUM(F30*0.8)</f>
        <v>14800</v>
      </c>
      <c r="F30" s="9">
        <f>'PWP &amp; Amendments'!N32</f>
        <v>18500</v>
      </c>
      <c r="G30" s="6"/>
      <c r="I30" s="19">
        <f>SUM(I31:I33)</f>
        <v>0</v>
      </c>
      <c r="J30" s="129">
        <f>SUM(J31:J33)</f>
        <v>0</v>
      </c>
      <c r="K30" s="3">
        <f>L30/M30</f>
        <v>0</v>
      </c>
      <c r="L30" s="18">
        <f>SUM(I30:J30)</f>
        <v>0</v>
      </c>
      <c r="M30" s="20">
        <f>'PWP &amp; Amendments'!N32</f>
        <v>18500</v>
      </c>
    </row>
    <row r="31" spans="1:13" ht="17.25" customHeight="1" thickBot="1" x14ac:dyDescent="0.25">
      <c r="A31" s="40" t="s">
        <v>51</v>
      </c>
      <c r="B31" s="41" t="s">
        <v>28</v>
      </c>
      <c r="C31" s="505"/>
      <c r="D31" s="506"/>
      <c r="E31" s="506"/>
      <c r="F31" s="507"/>
      <c r="G31" s="94"/>
      <c r="I31" s="261">
        <f>'Q1 Expenditures'!I31</f>
        <v>0</v>
      </c>
      <c r="J31" s="115"/>
      <c r="K31" s="98"/>
      <c r="L31" s="254">
        <f>SUM(I31:J31)</f>
        <v>0</v>
      </c>
      <c r="M31" s="86"/>
    </row>
    <row r="32" spans="1:13" ht="17.25" customHeight="1" thickBot="1" x14ac:dyDescent="0.25">
      <c r="A32" s="95" t="s">
        <v>52</v>
      </c>
      <c r="B32" s="106" t="s">
        <v>31</v>
      </c>
      <c r="C32" s="526"/>
      <c r="D32" s="527"/>
      <c r="E32" s="527"/>
      <c r="F32" s="528"/>
      <c r="G32" s="94"/>
      <c r="I32" s="259">
        <f>'Q1 Expenditures'!I32</f>
        <v>0</v>
      </c>
      <c r="J32" s="115"/>
      <c r="K32" s="99"/>
      <c r="L32" s="255">
        <f>SUM(I32:J32)</f>
        <v>0</v>
      </c>
      <c r="M32" s="86"/>
    </row>
    <row r="33" spans="1:13" ht="17.25" customHeight="1" thickBot="1" x14ac:dyDescent="0.25">
      <c r="A33" s="29" t="s">
        <v>53</v>
      </c>
      <c r="B33" s="107" t="s">
        <v>119</v>
      </c>
      <c r="C33" s="508"/>
      <c r="D33" s="509"/>
      <c r="E33" s="509"/>
      <c r="F33" s="510"/>
      <c r="G33" s="84"/>
      <c r="I33" s="262">
        <f>'Q1 Expenditures'!I33</f>
        <v>0</v>
      </c>
      <c r="J33" s="115"/>
      <c r="K33" s="99"/>
      <c r="L33" s="256">
        <f>SUM(I33:J33)</f>
        <v>0</v>
      </c>
      <c r="M33" s="86"/>
    </row>
    <row r="34" spans="1:13" ht="17.25" thickBot="1" x14ac:dyDescent="0.3">
      <c r="A34" s="456" t="s">
        <v>120</v>
      </c>
      <c r="B34" s="457"/>
      <c r="C34" s="457"/>
      <c r="D34" s="457"/>
      <c r="E34" s="457"/>
      <c r="F34" s="458"/>
      <c r="G34" s="84"/>
      <c r="I34" s="534" t="s">
        <v>120</v>
      </c>
      <c r="J34" s="535"/>
      <c r="K34" s="535"/>
      <c r="L34" s="535"/>
      <c r="M34" s="536"/>
    </row>
    <row r="35" spans="1:13" ht="17.25" thickBot="1" x14ac:dyDescent="0.3">
      <c r="A35" s="44" t="s">
        <v>113</v>
      </c>
      <c r="B35" s="45" t="s">
        <v>195</v>
      </c>
      <c r="C35" s="1">
        <f>F35-E35</f>
        <v>2305</v>
      </c>
      <c r="D35" s="1">
        <f>0*F35</f>
        <v>0</v>
      </c>
      <c r="E35" s="1">
        <f>SUM(F35*0.8)</f>
        <v>9220</v>
      </c>
      <c r="F35" s="9">
        <f>'PWP &amp; Amendments'!N37</f>
        <v>11525</v>
      </c>
      <c r="G35" s="84"/>
      <c r="I35" s="13">
        <f>SUM(I36:I36)</f>
        <v>0</v>
      </c>
      <c r="J35" s="129">
        <f>SUM(J36:J36)</f>
        <v>0</v>
      </c>
      <c r="K35" s="3">
        <f>L35/M35</f>
        <v>0</v>
      </c>
      <c r="L35" s="18">
        <f t="shared" ref="L35:L51" si="3">SUM(I35:J35)</f>
        <v>0</v>
      </c>
      <c r="M35" s="20">
        <f>'PWP &amp; Amendments'!N37</f>
        <v>11525</v>
      </c>
    </row>
    <row r="36" spans="1:13" ht="17.25" thickBot="1" x14ac:dyDescent="0.25">
      <c r="A36" s="47" t="s">
        <v>118</v>
      </c>
      <c r="B36" s="48" t="s">
        <v>138</v>
      </c>
      <c r="C36" s="453"/>
      <c r="D36" s="454"/>
      <c r="E36" s="454"/>
      <c r="F36" s="455"/>
      <c r="G36" s="84"/>
      <c r="I36" s="264">
        <f>'Q1 Expenditures'!I36</f>
        <v>0</v>
      </c>
      <c r="J36" s="120"/>
      <c r="K36" s="108"/>
      <c r="L36" s="253">
        <f t="shared" si="3"/>
        <v>0</v>
      </c>
      <c r="M36" s="86"/>
    </row>
    <row r="37" spans="1:13" ht="17.25" thickBot="1" x14ac:dyDescent="0.3">
      <c r="A37" s="22" t="s">
        <v>124</v>
      </c>
      <c r="B37" s="49" t="s">
        <v>196</v>
      </c>
      <c r="C37" s="1">
        <f t="shared" ref="C37:C48" si="4">F37-E37</f>
        <v>100</v>
      </c>
      <c r="D37" s="1">
        <f>0*F37</f>
        <v>0</v>
      </c>
      <c r="E37" s="1">
        <f t="shared" ref="E37:E48" si="5">SUM(F37*0.8)</f>
        <v>400</v>
      </c>
      <c r="F37" s="9">
        <f>'PWP &amp; Amendments'!N39</f>
        <v>500</v>
      </c>
      <c r="G37" s="84"/>
      <c r="I37" s="13">
        <f>SUM(I38:I38)</f>
        <v>0</v>
      </c>
      <c r="J37" s="129">
        <f>SUM(J38:J38)</f>
        <v>0</v>
      </c>
      <c r="K37" s="3">
        <f>L37/M37</f>
        <v>0</v>
      </c>
      <c r="L37" s="18">
        <f t="shared" si="3"/>
        <v>0</v>
      </c>
      <c r="M37" s="20">
        <f>'PWP &amp; Amendments'!N39</f>
        <v>500</v>
      </c>
    </row>
    <row r="38" spans="1:13" ht="17.25" thickBot="1" x14ac:dyDescent="0.25">
      <c r="A38" s="47" t="s">
        <v>131</v>
      </c>
      <c r="B38" s="48" t="s">
        <v>136</v>
      </c>
      <c r="C38" s="453"/>
      <c r="D38" s="454"/>
      <c r="E38" s="454"/>
      <c r="F38" s="455"/>
      <c r="G38" s="84"/>
      <c r="I38" s="264">
        <f>'Q1 Expenditures'!I38</f>
        <v>0</v>
      </c>
      <c r="J38" s="120"/>
      <c r="K38" s="108"/>
      <c r="L38" s="253">
        <f t="shared" si="3"/>
        <v>0</v>
      </c>
      <c r="M38" s="86"/>
    </row>
    <row r="39" spans="1:13" ht="17.25" thickBot="1" x14ac:dyDescent="0.3">
      <c r="A39" s="22" t="s">
        <v>125</v>
      </c>
      <c r="B39" s="49" t="s">
        <v>197</v>
      </c>
      <c r="C39" s="1">
        <f t="shared" si="4"/>
        <v>360</v>
      </c>
      <c r="D39" s="1">
        <f>0*F39</f>
        <v>0</v>
      </c>
      <c r="E39" s="1">
        <f t="shared" si="5"/>
        <v>1440</v>
      </c>
      <c r="F39" s="9">
        <f>'PWP &amp; Amendments'!N41</f>
        <v>1800</v>
      </c>
      <c r="G39" s="84"/>
      <c r="I39" s="13">
        <f>SUM(I40:I42)</f>
        <v>0</v>
      </c>
      <c r="J39" s="129">
        <f>SUM(J40:J42)</f>
        <v>0</v>
      </c>
      <c r="K39" s="3">
        <f>L39/M39</f>
        <v>0</v>
      </c>
      <c r="L39" s="18">
        <f t="shared" si="3"/>
        <v>0</v>
      </c>
      <c r="M39" s="20">
        <f>'PWP &amp; Amendments'!N41</f>
        <v>1800</v>
      </c>
    </row>
    <row r="40" spans="1:13" ht="17.25" customHeight="1" thickBot="1" x14ac:dyDescent="0.25">
      <c r="A40" s="31" t="s">
        <v>132</v>
      </c>
      <c r="B40" s="32" t="s">
        <v>144</v>
      </c>
      <c r="C40" s="376"/>
      <c r="D40" s="377"/>
      <c r="E40" s="377"/>
      <c r="F40" s="378"/>
      <c r="G40" s="84"/>
      <c r="I40" s="261">
        <f>'Q1 Expenditures'!I40</f>
        <v>0</v>
      </c>
      <c r="J40" s="115"/>
      <c r="K40" s="108"/>
      <c r="L40" s="250">
        <f t="shared" si="3"/>
        <v>0</v>
      </c>
      <c r="M40" s="86"/>
    </row>
    <row r="41" spans="1:13" ht="17.25" customHeight="1" thickBot="1" x14ac:dyDescent="0.25">
      <c r="A41" s="33" t="s">
        <v>140</v>
      </c>
      <c r="B41" s="51" t="s">
        <v>141</v>
      </c>
      <c r="C41" s="379"/>
      <c r="D41" s="380"/>
      <c r="E41" s="380"/>
      <c r="F41" s="381"/>
      <c r="G41" s="84"/>
      <c r="I41" s="259">
        <f>'Q1 Expenditures'!I41</f>
        <v>0</v>
      </c>
      <c r="J41" s="115"/>
      <c r="K41" s="108"/>
      <c r="L41" s="257">
        <f t="shared" si="3"/>
        <v>0</v>
      </c>
      <c r="M41" s="86"/>
    </row>
    <row r="42" spans="1:13" ht="17.25" customHeight="1" thickBot="1" x14ac:dyDescent="0.25">
      <c r="A42" s="52" t="s">
        <v>142</v>
      </c>
      <c r="B42" s="53" t="s">
        <v>143</v>
      </c>
      <c r="C42" s="382"/>
      <c r="D42" s="383"/>
      <c r="E42" s="383"/>
      <c r="F42" s="384"/>
      <c r="G42" s="84"/>
      <c r="I42" s="265">
        <f>'Q1 Expenditures'!I42</f>
        <v>0</v>
      </c>
      <c r="J42" s="115"/>
      <c r="K42" s="108"/>
      <c r="L42" s="251">
        <f t="shared" si="3"/>
        <v>0</v>
      </c>
      <c r="M42" s="86"/>
    </row>
    <row r="43" spans="1:13" ht="17.25" thickBot="1" x14ac:dyDescent="0.3">
      <c r="A43" s="22" t="s">
        <v>126</v>
      </c>
      <c r="B43" s="49" t="s">
        <v>198</v>
      </c>
      <c r="C43" s="1">
        <f t="shared" si="4"/>
        <v>100</v>
      </c>
      <c r="D43" s="1">
        <f>0*F43</f>
        <v>0</v>
      </c>
      <c r="E43" s="1">
        <f t="shared" si="5"/>
        <v>400</v>
      </c>
      <c r="F43" s="9">
        <f>'PWP &amp; Amendments'!N45</f>
        <v>500</v>
      </c>
      <c r="G43" s="84"/>
      <c r="I43" s="19">
        <f>SUM(I44:I44)</f>
        <v>0</v>
      </c>
      <c r="J43" s="129">
        <f>SUM(J44:J44)</f>
        <v>0</v>
      </c>
      <c r="K43" s="3">
        <f>L43/M43</f>
        <v>0</v>
      </c>
      <c r="L43" s="18">
        <f t="shared" si="3"/>
        <v>0</v>
      </c>
      <c r="M43" s="20">
        <f>'PWP &amp; Amendments'!N45</f>
        <v>500</v>
      </c>
    </row>
    <row r="44" spans="1:13" ht="17.25" thickBot="1" x14ac:dyDescent="0.25">
      <c r="A44" s="47" t="s">
        <v>133</v>
      </c>
      <c r="B44" s="48" t="s">
        <v>137</v>
      </c>
      <c r="C44" s="453"/>
      <c r="D44" s="454"/>
      <c r="E44" s="454"/>
      <c r="F44" s="455"/>
      <c r="G44" s="84"/>
      <c r="I44" s="264">
        <f>'Q1 Expenditures'!I44</f>
        <v>0</v>
      </c>
      <c r="J44" s="120"/>
      <c r="K44" s="108"/>
      <c r="L44" s="256">
        <f t="shared" si="3"/>
        <v>0</v>
      </c>
      <c r="M44" s="86"/>
    </row>
    <row r="45" spans="1:13" ht="17.25" thickBot="1" x14ac:dyDescent="0.3">
      <c r="A45" s="22" t="s">
        <v>127</v>
      </c>
      <c r="B45" s="49" t="s">
        <v>199</v>
      </c>
      <c r="C45" s="1">
        <f t="shared" si="4"/>
        <v>484</v>
      </c>
      <c r="D45" s="1">
        <f>0*F45</f>
        <v>0</v>
      </c>
      <c r="E45" s="1">
        <f t="shared" si="5"/>
        <v>1936</v>
      </c>
      <c r="F45" s="9">
        <f>'PWP &amp; Amendments'!N47</f>
        <v>2420</v>
      </c>
      <c r="G45" s="84"/>
      <c r="I45" s="13">
        <f>SUM(I46:I47)</f>
        <v>0</v>
      </c>
      <c r="J45" s="129">
        <f>SUM(J46:J47)</f>
        <v>0</v>
      </c>
      <c r="K45" s="3">
        <f>L45/M45</f>
        <v>0</v>
      </c>
      <c r="L45" s="18">
        <f t="shared" si="3"/>
        <v>0</v>
      </c>
      <c r="M45" s="20">
        <f>'PWP &amp; Amendments'!N47</f>
        <v>2420</v>
      </c>
    </row>
    <row r="46" spans="1:13" ht="17.25" customHeight="1" x14ac:dyDescent="0.2">
      <c r="A46" s="31" t="s">
        <v>134</v>
      </c>
      <c r="B46" s="32" t="s">
        <v>145</v>
      </c>
      <c r="C46" s="376"/>
      <c r="D46" s="377"/>
      <c r="E46" s="377"/>
      <c r="F46" s="378"/>
      <c r="G46" s="84"/>
      <c r="I46" s="261">
        <f>'Q1 Expenditures'!I46</f>
        <v>0</v>
      </c>
      <c r="J46" s="115"/>
      <c r="K46" s="108"/>
      <c r="L46" s="254">
        <f t="shared" si="3"/>
        <v>0</v>
      </c>
      <c r="M46" s="86"/>
    </row>
    <row r="47" spans="1:13" ht="17.25" customHeight="1" thickBot="1" x14ac:dyDescent="0.25">
      <c r="A47" s="52" t="s">
        <v>146</v>
      </c>
      <c r="B47" s="53" t="s">
        <v>183</v>
      </c>
      <c r="C47" s="382"/>
      <c r="D47" s="383"/>
      <c r="E47" s="383"/>
      <c r="F47" s="384"/>
      <c r="G47" s="84"/>
      <c r="I47" s="266">
        <f>'Q1 Expenditures'!I47</f>
        <v>0</v>
      </c>
      <c r="J47" s="121"/>
      <c r="K47" s="108"/>
      <c r="L47" s="258">
        <f t="shared" si="3"/>
        <v>0</v>
      </c>
      <c r="M47" s="86"/>
    </row>
    <row r="48" spans="1:13" ht="17.25" thickBot="1" x14ac:dyDescent="0.3">
      <c r="A48" s="22" t="s">
        <v>128</v>
      </c>
      <c r="B48" s="49" t="s">
        <v>200</v>
      </c>
      <c r="C48" s="1">
        <f t="shared" si="4"/>
        <v>1100</v>
      </c>
      <c r="D48" s="1">
        <f>0*F48</f>
        <v>0</v>
      </c>
      <c r="E48" s="1">
        <f t="shared" si="5"/>
        <v>4400</v>
      </c>
      <c r="F48" s="9">
        <f>'PWP &amp; Amendments'!N50</f>
        <v>5500</v>
      </c>
      <c r="G48" s="84"/>
      <c r="I48" s="13">
        <f>SUM(I49:I51)</f>
        <v>0</v>
      </c>
      <c r="J48" s="129">
        <f>SUM(J49:J51)</f>
        <v>0</v>
      </c>
      <c r="K48" s="3">
        <f>L48/M48</f>
        <v>0</v>
      </c>
      <c r="L48" s="18">
        <f t="shared" si="3"/>
        <v>0</v>
      </c>
      <c r="M48" s="20">
        <f>'PWP &amp; Amendments'!N50</f>
        <v>5500</v>
      </c>
    </row>
    <row r="49" spans="1:14" ht="17.25" customHeight="1" x14ac:dyDescent="0.2">
      <c r="A49" s="31" t="s">
        <v>135</v>
      </c>
      <c r="B49" s="32" t="s">
        <v>151</v>
      </c>
      <c r="C49" s="376"/>
      <c r="D49" s="377"/>
      <c r="E49" s="377"/>
      <c r="F49" s="378"/>
      <c r="G49" s="84"/>
      <c r="I49" s="261">
        <f>'Q1 Expenditures'!I49</f>
        <v>0</v>
      </c>
      <c r="J49" s="115"/>
      <c r="K49" s="108"/>
      <c r="L49" s="250">
        <f t="shared" si="3"/>
        <v>0</v>
      </c>
      <c r="M49" s="86"/>
    </row>
    <row r="50" spans="1:14" ht="17.25" customHeight="1" x14ac:dyDescent="0.2">
      <c r="A50" s="33" t="s">
        <v>147</v>
      </c>
      <c r="B50" s="51" t="s">
        <v>149</v>
      </c>
      <c r="C50" s="379"/>
      <c r="D50" s="380"/>
      <c r="E50" s="380"/>
      <c r="F50" s="381"/>
      <c r="G50" s="84"/>
      <c r="I50" s="259">
        <f>'Q1 Expenditures'!I50</f>
        <v>0</v>
      </c>
      <c r="J50" s="122"/>
      <c r="K50" s="108"/>
      <c r="L50" s="257">
        <f t="shared" si="3"/>
        <v>0</v>
      </c>
      <c r="M50" s="86"/>
    </row>
    <row r="51" spans="1:14" ht="17.25" customHeight="1" thickBot="1" x14ac:dyDescent="0.25">
      <c r="A51" s="52" t="s">
        <v>148</v>
      </c>
      <c r="B51" s="53" t="s">
        <v>150</v>
      </c>
      <c r="C51" s="382"/>
      <c r="D51" s="383"/>
      <c r="E51" s="383"/>
      <c r="F51" s="384"/>
      <c r="G51" s="84"/>
      <c r="I51" s="262">
        <f>'Q1 Expenditures'!I51</f>
        <v>0</v>
      </c>
      <c r="J51" s="121"/>
      <c r="K51" s="108"/>
      <c r="L51" s="251">
        <f t="shared" si="3"/>
        <v>0</v>
      </c>
      <c r="M51" s="86"/>
    </row>
    <row r="52" spans="1:14" ht="17.25" thickBot="1" x14ac:dyDescent="0.3">
      <c r="A52" s="456" t="s">
        <v>121</v>
      </c>
      <c r="B52" s="457"/>
      <c r="C52" s="457"/>
      <c r="D52" s="457"/>
      <c r="E52" s="457"/>
      <c r="F52" s="458"/>
      <c r="G52" s="84"/>
      <c r="I52" s="534" t="s">
        <v>121</v>
      </c>
      <c r="J52" s="535"/>
      <c r="K52" s="535"/>
      <c r="L52" s="535"/>
      <c r="M52" s="536"/>
      <c r="N52" s="109"/>
    </row>
    <row r="53" spans="1:14" ht="17.25" customHeight="1" thickBot="1" x14ac:dyDescent="0.3">
      <c r="A53" s="23" t="s">
        <v>113</v>
      </c>
      <c r="B53" s="45" t="s">
        <v>116</v>
      </c>
      <c r="C53" s="1">
        <f>F53-E53</f>
        <v>6394.7999999999993</v>
      </c>
      <c r="D53" s="1">
        <f>0*F53</f>
        <v>0</v>
      </c>
      <c r="E53" s="1">
        <f>SUM(F53*0.8)</f>
        <v>25579.200000000001</v>
      </c>
      <c r="F53" s="9">
        <f>'PWP &amp; Amendments'!N55</f>
        <v>31974</v>
      </c>
      <c r="G53" s="84"/>
      <c r="I53" s="13">
        <f>SUM(I54:I54)</f>
        <v>0</v>
      </c>
      <c r="J53" s="129">
        <f>SUM(J54:J54)</f>
        <v>0</v>
      </c>
      <c r="K53" s="3">
        <f>L53/M53</f>
        <v>0</v>
      </c>
      <c r="L53" s="18">
        <f>SUM(I53:J53)</f>
        <v>0</v>
      </c>
      <c r="M53" s="20">
        <f>'PWP &amp; Amendments'!N55</f>
        <v>31974</v>
      </c>
    </row>
    <row r="54" spans="1:14" ht="17.25" customHeight="1" thickBot="1" x14ac:dyDescent="0.25">
      <c r="A54" s="110" t="s">
        <v>118</v>
      </c>
      <c r="B54" s="55" t="s">
        <v>115</v>
      </c>
      <c r="C54" s="531"/>
      <c r="D54" s="532"/>
      <c r="E54" s="532"/>
      <c r="F54" s="533"/>
      <c r="G54" s="84"/>
      <c r="I54" s="267">
        <f>'Q1 Expenditures'!I54</f>
        <v>0</v>
      </c>
      <c r="J54" s="123"/>
      <c r="K54" s="99"/>
      <c r="L54" s="253">
        <f>SUM(I54:J54)</f>
        <v>0</v>
      </c>
      <c r="M54" s="86"/>
    </row>
    <row r="55" spans="1:14" ht="17.25" thickBot="1" x14ac:dyDescent="0.3">
      <c r="A55" s="529" t="s">
        <v>0</v>
      </c>
      <c r="B55" s="530"/>
      <c r="C55" s="1">
        <f>SUM(C9:C53)</f>
        <v>26593.8</v>
      </c>
      <c r="D55" s="1">
        <f>SUM(D9:D53)</f>
        <v>0</v>
      </c>
      <c r="E55" s="1">
        <f>SUM(E9:E53)</f>
        <v>106375.2</v>
      </c>
      <c r="F55" s="9">
        <f>SUM(F9:F53)</f>
        <v>132969</v>
      </c>
      <c r="G55" s="2"/>
      <c r="H55" s="111" t="s">
        <v>21</v>
      </c>
      <c r="I55" s="14">
        <f>I9+I15+I21+I23+I26+I30+I35+I37+I39+I43+I45+I48+I53</f>
        <v>0</v>
      </c>
      <c r="J55" s="130">
        <f>J9+J15+J21+J23+J26+J30+J35+J37+J39+J43+J45+J48+J53</f>
        <v>0</v>
      </c>
      <c r="K55" s="3">
        <f>L55/M55</f>
        <v>0</v>
      </c>
      <c r="L55" s="78">
        <f>SUM(I55:J55)</f>
        <v>0</v>
      </c>
      <c r="M55" s="20">
        <f>'PWP &amp; Amendments'!N57</f>
        <v>132969</v>
      </c>
    </row>
    <row r="56" spans="1:14" ht="17.25" thickBot="1" x14ac:dyDescent="0.3">
      <c r="A56" s="58"/>
      <c r="B56" s="58"/>
      <c r="C56" s="112"/>
      <c r="D56" s="112"/>
      <c r="E56" s="57"/>
      <c r="F56" s="56"/>
      <c r="G56" s="56"/>
      <c r="H56" s="113" t="s">
        <v>343</v>
      </c>
      <c r="I56" s="12">
        <f>SUM(I55*0.8)</f>
        <v>0</v>
      </c>
      <c r="J56" s="131">
        <f>SUM(J55*0.8)</f>
        <v>0</v>
      </c>
      <c r="K56" s="114"/>
      <c r="L56" s="132">
        <f>L55*0.8</f>
        <v>0</v>
      </c>
      <c r="M56" s="80">
        <f t="shared" ref="M56" si="6">SUM(M55*0.8)</f>
        <v>106375.20000000001</v>
      </c>
    </row>
    <row r="57" spans="1:14" ht="17.25" thickBot="1" x14ac:dyDescent="0.3">
      <c r="A57" s="58"/>
      <c r="B57" s="58"/>
      <c r="C57" s="112"/>
      <c r="D57" s="112"/>
      <c r="E57" s="57"/>
      <c r="F57" s="56"/>
      <c r="G57" s="56"/>
      <c r="H57" s="111" t="s">
        <v>22</v>
      </c>
      <c r="I57" s="12">
        <f>I55-I56</f>
        <v>0</v>
      </c>
      <c r="J57" s="131">
        <f>J55-J56</f>
        <v>0</v>
      </c>
      <c r="K57" s="114"/>
      <c r="L57" s="132">
        <f>L55-L56</f>
        <v>0</v>
      </c>
      <c r="M57" s="80">
        <f>M55-M56</f>
        <v>26593.799999999988</v>
      </c>
    </row>
    <row r="58" spans="1:14" ht="48" thickBot="1" x14ac:dyDescent="0.3">
      <c r="A58" s="58"/>
      <c r="B58" s="58"/>
      <c r="C58" s="112"/>
      <c r="D58" s="112"/>
      <c r="E58" s="57"/>
      <c r="F58" s="56"/>
      <c r="G58" s="56"/>
      <c r="H58" s="213" t="s">
        <v>351</v>
      </c>
      <c r="I58" s="220"/>
      <c r="J58" s="217">
        <f>J56</f>
        <v>0</v>
      </c>
      <c r="K58" s="219"/>
      <c r="L58" s="544"/>
      <c r="M58" s="545"/>
      <c r="N58" s="192"/>
    </row>
    <row r="59" spans="1:14" ht="18" thickTop="1" thickBot="1" x14ac:dyDescent="0.3">
      <c r="A59" s="244" t="s">
        <v>367</v>
      </c>
      <c r="B59" s="245"/>
      <c r="C59" s="246">
        <f>C55</f>
        <v>26593.8</v>
      </c>
      <c r="D59" s="247">
        <f>D55</f>
        <v>0</v>
      </c>
      <c r="E59" s="247">
        <f>E55</f>
        <v>106375.2</v>
      </c>
      <c r="F59" s="246">
        <f>F55</f>
        <v>132969</v>
      </c>
      <c r="G59" s="248"/>
      <c r="H59" s="246" t="s">
        <v>357</v>
      </c>
      <c r="I59" s="301">
        <f>I55</f>
        <v>0</v>
      </c>
      <c r="J59" s="301">
        <f>J55</f>
        <v>0</v>
      </c>
      <c r="K59" s="3">
        <f>L55/F59</f>
        <v>0</v>
      </c>
      <c r="L59" s="301">
        <f>L55</f>
        <v>0</v>
      </c>
      <c r="M59" s="301">
        <f>M55</f>
        <v>132969</v>
      </c>
    </row>
    <row r="60" spans="1:14" ht="17.45" customHeight="1" thickTop="1" x14ac:dyDescent="0.25">
      <c r="A60" s="58"/>
      <c r="B60" s="58"/>
      <c r="C60" s="112"/>
      <c r="D60" s="112"/>
      <c r="E60" s="57"/>
      <c r="F60" s="56"/>
      <c r="G60" s="56"/>
      <c r="H60" s="193"/>
      <c r="I60" s="192"/>
      <c r="J60" s="192"/>
      <c r="K60" s="193"/>
      <c r="L60" s="192"/>
      <c r="M60" s="192"/>
    </row>
  </sheetData>
  <sheetProtection algorithmName="SHA-512" hashValue="wwCtzGYLEHM3NGXqsn0+8SEh5KAFwLAiV4bNH+2F6/Qkq01yUXxcQLXLR0HhwKGzqW1a+C49AprIw87VPVnPrw==" saltValue="SMVC9G7POpRQmMRyiDC7+Q==" spinCount="100000" sheet="1" objects="1" scenarios="1" selectLockedCells="1"/>
  <mergeCells count="39">
    <mergeCell ref="L58:M58"/>
    <mergeCell ref="A8:F8"/>
    <mergeCell ref="A4:F4"/>
    <mergeCell ref="H5:M5"/>
    <mergeCell ref="A5:F5"/>
    <mergeCell ref="C6:F6"/>
    <mergeCell ref="I6:M6"/>
    <mergeCell ref="A6:A7"/>
    <mergeCell ref="B6:B7"/>
    <mergeCell ref="I4:L4"/>
    <mergeCell ref="A34:F34"/>
    <mergeCell ref="C10:F13"/>
    <mergeCell ref="C16:F20"/>
    <mergeCell ref="C22:F22"/>
    <mergeCell ref="C24:F25"/>
    <mergeCell ref="C27:F28"/>
    <mergeCell ref="I52:M52"/>
    <mergeCell ref="C54:F54"/>
    <mergeCell ref="A1:F1"/>
    <mergeCell ref="H1:M1"/>
    <mergeCell ref="A2:F2"/>
    <mergeCell ref="H2:M2"/>
    <mergeCell ref="A3:F3"/>
    <mergeCell ref="H3:M3"/>
    <mergeCell ref="I8:M8"/>
    <mergeCell ref="A14:F14"/>
    <mergeCell ref="I14:M14"/>
    <mergeCell ref="I29:M29"/>
    <mergeCell ref="C36:F36"/>
    <mergeCell ref="I34:M34"/>
    <mergeCell ref="A29:F29"/>
    <mergeCell ref="C31:F33"/>
    <mergeCell ref="A55:B55"/>
    <mergeCell ref="C38:F38"/>
    <mergeCell ref="C40:F42"/>
    <mergeCell ref="C44:F44"/>
    <mergeCell ref="C46:F47"/>
    <mergeCell ref="C49:F51"/>
    <mergeCell ref="A52:F52"/>
  </mergeCells>
  <pageMargins left="0.75" right="0.25" top="0.75" bottom="0.75" header="0.3" footer="0.3"/>
  <pageSetup scale="3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2"/>
  <sheetViews>
    <sheetView topLeftCell="A9" zoomScale="90" zoomScaleNormal="90" zoomScaleSheetLayoutView="100" workbookViewId="0">
      <selection activeCell="B9" sqref="B9"/>
    </sheetView>
  </sheetViews>
  <sheetFormatPr defaultColWidth="9.140625" defaultRowHeight="12.75" x14ac:dyDescent="0.2"/>
  <cols>
    <col min="1" max="1" width="7.5703125" bestFit="1" customWidth="1"/>
    <col min="2" max="2" width="81" customWidth="1"/>
    <col min="3" max="3" width="13.28515625" style="124" bestFit="1" customWidth="1"/>
  </cols>
  <sheetData>
    <row r="1" spans="1:3" ht="15.75" x14ac:dyDescent="0.2">
      <c r="B1" s="166" t="str">
        <f>'PWP Narrative'!B1</f>
        <v>FY 2023 (July 1, 2022-June 30, 2023)</v>
      </c>
    </row>
    <row r="2" spans="1:3" ht="15.75" x14ac:dyDescent="0.2">
      <c r="B2" s="166" t="s">
        <v>15</v>
      </c>
    </row>
    <row r="3" spans="1:3" ht="15.75" x14ac:dyDescent="0.2">
      <c r="B3" s="166" t="s">
        <v>55</v>
      </c>
    </row>
    <row r="4" spans="1:3" ht="15.75" x14ac:dyDescent="0.2">
      <c r="B4" s="166" t="str">
        <f>'PWP Narrative'!B4</f>
        <v>Foothills RPO</v>
      </c>
    </row>
    <row r="5" spans="1:3" ht="15.75" x14ac:dyDescent="0.2">
      <c r="B5" s="168"/>
    </row>
    <row r="6" spans="1:3" ht="16.5" x14ac:dyDescent="0.25">
      <c r="A6" s="504" t="s">
        <v>2</v>
      </c>
      <c r="B6" s="504"/>
      <c r="C6" s="504"/>
    </row>
    <row r="7" spans="1:3" ht="16.5" x14ac:dyDescent="0.25">
      <c r="A7" s="502" t="s">
        <v>184</v>
      </c>
      <c r="B7" s="502"/>
      <c r="C7" s="59">
        <f>'Q2 Expenditures'!J9</f>
        <v>0</v>
      </c>
    </row>
    <row r="8" spans="1:3" x14ac:dyDescent="0.2">
      <c r="A8" s="60" t="s">
        <v>185</v>
      </c>
      <c r="B8" s="61" t="s">
        <v>25</v>
      </c>
      <c r="C8" s="125">
        <f>'Q2 Expenditures'!J10</f>
        <v>0</v>
      </c>
    </row>
    <row r="9" spans="1:3" ht="14.25" x14ac:dyDescent="0.2">
      <c r="A9" s="63"/>
      <c r="B9" s="274"/>
    </row>
    <row r="10" spans="1:3" x14ac:dyDescent="0.2">
      <c r="A10" s="65" t="s">
        <v>186</v>
      </c>
      <c r="B10" s="66" t="s">
        <v>139</v>
      </c>
      <c r="C10" s="125">
        <f>'Q2 Expenditures'!J11</f>
        <v>0</v>
      </c>
    </row>
    <row r="11" spans="1:3" ht="14.25" x14ac:dyDescent="0.2">
      <c r="B11" s="274"/>
    </row>
    <row r="12" spans="1:3" x14ac:dyDescent="0.2">
      <c r="A12" s="65" t="s">
        <v>187</v>
      </c>
      <c r="B12" s="66" t="s">
        <v>27</v>
      </c>
      <c r="C12" s="125">
        <f>'Q2 Expenditures'!J12</f>
        <v>0</v>
      </c>
    </row>
    <row r="13" spans="1:3" ht="14.25" x14ac:dyDescent="0.2">
      <c r="B13" s="274"/>
    </row>
    <row r="14" spans="1:3" x14ac:dyDescent="0.2">
      <c r="A14" s="65" t="s">
        <v>188</v>
      </c>
      <c r="B14" s="67" t="s">
        <v>14</v>
      </c>
      <c r="C14" s="125">
        <f>'Q2 Expenditures'!J13</f>
        <v>0</v>
      </c>
    </row>
    <row r="15" spans="1:3" ht="14.25" x14ac:dyDescent="0.2">
      <c r="B15" s="274"/>
    </row>
    <row r="16" spans="1:3" ht="16.5" x14ac:dyDescent="0.25">
      <c r="A16" s="504" t="s">
        <v>4</v>
      </c>
      <c r="B16" s="504"/>
      <c r="C16" s="504"/>
    </row>
    <row r="17" spans="1:3" ht="16.5" x14ac:dyDescent="0.25">
      <c r="A17" s="502" t="s">
        <v>189</v>
      </c>
      <c r="B17" s="502"/>
      <c r="C17" s="59">
        <f>'Q2 Expenditures'!J15</f>
        <v>0</v>
      </c>
    </row>
    <row r="18" spans="1:3" x14ac:dyDescent="0.2">
      <c r="A18" s="65" t="s">
        <v>207</v>
      </c>
      <c r="B18" s="69" t="s">
        <v>6</v>
      </c>
      <c r="C18" s="125">
        <f>'Q2 Expenditures'!J16</f>
        <v>0</v>
      </c>
    </row>
    <row r="19" spans="1:3" ht="14.25" x14ac:dyDescent="0.2">
      <c r="B19" s="276"/>
    </row>
    <row r="20" spans="1:3" x14ac:dyDescent="0.2">
      <c r="A20" s="65" t="s">
        <v>208</v>
      </c>
      <c r="B20" s="69" t="s">
        <v>7</v>
      </c>
      <c r="C20" s="125">
        <f>'Q2 Expenditures'!J17</f>
        <v>0</v>
      </c>
    </row>
    <row r="21" spans="1:3" ht="14.25" x14ac:dyDescent="0.2">
      <c r="A21" s="70"/>
      <c r="B21" s="276"/>
    </row>
    <row r="22" spans="1:3" x14ac:dyDescent="0.2">
      <c r="A22" s="65" t="s">
        <v>209</v>
      </c>
      <c r="B22" s="69" t="s">
        <v>8</v>
      </c>
      <c r="C22" s="125">
        <f>'Q2 Expenditures'!J18</f>
        <v>0</v>
      </c>
    </row>
    <row r="23" spans="1:3" ht="14.25" x14ac:dyDescent="0.2">
      <c r="A23" s="70"/>
      <c r="B23" s="276"/>
    </row>
    <row r="24" spans="1:3" x14ac:dyDescent="0.2">
      <c r="A24" s="65" t="s">
        <v>210</v>
      </c>
      <c r="B24" s="69" t="s">
        <v>9</v>
      </c>
      <c r="C24" s="125">
        <f>'Q2 Expenditures'!J19</f>
        <v>0</v>
      </c>
    </row>
    <row r="25" spans="1:3" ht="14.25" x14ac:dyDescent="0.2">
      <c r="B25" s="276"/>
    </row>
    <row r="26" spans="1:3" x14ac:dyDescent="0.2">
      <c r="A26" s="60" t="s">
        <v>211</v>
      </c>
      <c r="B26" s="71" t="s">
        <v>10</v>
      </c>
      <c r="C26" s="125">
        <f>'Q2 Expenditures'!J20</f>
        <v>0</v>
      </c>
    </row>
    <row r="27" spans="1:3" ht="14.25" x14ac:dyDescent="0.2">
      <c r="B27" s="276"/>
    </row>
    <row r="28" spans="1:3" ht="16.5" x14ac:dyDescent="0.25">
      <c r="A28" s="502" t="s">
        <v>191</v>
      </c>
      <c r="B28" s="502"/>
      <c r="C28" s="59">
        <f>'Q2 Expenditures'!J21</f>
        <v>0</v>
      </c>
    </row>
    <row r="29" spans="1:3" x14ac:dyDescent="0.2">
      <c r="A29" s="65" t="s">
        <v>212</v>
      </c>
      <c r="B29" s="69" t="s">
        <v>59</v>
      </c>
      <c r="C29" s="125">
        <f>'Q2 Expenditures'!J22</f>
        <v>0</v>
      </c>
    </row>
    <row r="30" spans="1:3" ht="14.25" x14ac:dyDescent="0.2">
      <c r="B30" s="278"/>
    </row>
    <row r="31" spans="1:3" ht="16.5" x14ac:dyDescent="0.25">
      <c r="A31" s="502" t="s">
        <v>192</v>
      </c>
      <c r="B31" s="502"/>
      <c r="C31" s="59">
        <f>'Q2 Expenditures'!J23</f>
        <v>0</v>
      </c>
    </row>
    <row r="32" spans="1:3" x14ac:dyDescent="0.2">
      <c r="A32" s="65" t="s">
        <v>213</v>
      </c>
      <c r="B32" s="69" t="s">
        <v>11</v>
      </c>
      <c r="C32" s="125">
        <f>'Q2 Expenditures'!J24</f>
        <v>0</v>
      </c>
    </row>
    <row r="33" spans="1:11" ht="14.25" x14ac:dyDescent="0.2">
      <c r="B33" s="278"/>
    </row>
    <row r="34" spans="1:11" x14ac:dyDescent="0.2">
      <c r="A34" s="65" t="s">
        <v>214</v>
      </c>
      <c r="B34" s="69" t="s">
        <v>32</v>
      </c>
      <c r="C34" s="125">
        <f>'Q2 Expenditures'!J25</f>
        <v>0</v>
      </c>
    </row>
    <row r="35" spans="1:11" ht="14.25" x14ac:dyDescent="0.2">
      <c r="B35" s="276"/>
    </row>
    <row r="36" spans="1:11" ht="16.5" x14ac:dyDescent="0.25">
      <c r="A36" s="502" t="s">
        <v>193</v>
      </c>
      <c r="B36" s="502"/>
      <c r="C36" s="59">
        <f>'Q2 Expenditures'!J26</f>
        <v>0</v>
      </c>
    </row>
    <row r="37" spans="1:11" x14ac:dyDescent="0.2">
      <c r="A37" s="72" t="s">
        <v>215</v>
      </c>
      <c r="B37" s="73" t="s">
        <v>29</v>
      </c>
      <c r="C37" s="125">
        <f>'Q2 Expenditures'!J27</f>
        <v>0</v>
      </c>
    </row>
    <row r="38" spans="1:11" ht="14.25" x14ac:dyDescent="0.2">
      <c r="B38" s="277"/>
    </row>
    <row r="39" spans="1:11" ht="14.25" customHeight="1" x14ac:dyDescent="0.2">
      <c r="A39" s="65" t="s">
        <v>216</v>
      </c>
      <c r="B39" s="69" t="s">
        <v>181</v>
      </c>
      <c r="C39" s="125">
        <f>'Q2 Expenditures'!J28</f>
        <v>0</v>
      </c>
    </row>
    <row r="40" spans="1:11" ht="14.25" x14ac:dyDescent="0.2">
      <c r="B40" s="277"/>
    </row>
    <row r="41" spans="1:11" ht="16.5" x14ac:dyDescent="0.25">
      <c r="A41" s="504" t="s">
        <v>13</v>
      </c>
      <c r="B41" s="504"/>
      <c r="C41" s="504"/>
      <c r="K41" s="74"/>
    </row>
    <row r="42" spans="1:11" ht="16.5" x14ac:dyDescent="0.25">
      <c r="A42" s="502" t="s">
        <v>194</v>
      </c>
      <c r="B42" s="502"/>
      <c r="C42" s="59">
        <f>'Q2 Expenditures'!J30</f>
        <v>0</v>
      </c>
    </row>
    <row r="43" spans="1:11" x14ac:dyDescent="0.2">
      <c r="A43" s="60" t="s">
        <v>217</v>
      </c>
      <c r="B43" s="71" t="s">
        <v>28</v>
      </c>
      <c r="C43" s="125">
        <f>'Q2 Expenditures'!J31</f>
        <v>0</v>
      </c>
    </row>
    <row r="44" spans="1:11" ht="14.25" x14ac:dyDescent="0.2">
      <c r="B44" s="277"/>
    </row>
    <row r="45" spans="1:11" x14ac:dyDescent="0.2">
      <c r="A45" s="60" t="s">
        <v>218</v>
      </c>
      <c r="B45" s="71" t="s">
        <v>182</v>
      </c>
      <c r="C45" s="125">
        <f>'Q2 Expenditures'!J32</f>
        <v>0</v>
      </c>
    </row>
    <row r="46" spans="1:11" ht="14.25" x14ac:dyDescent="0.2">
      <c r="B46" s="276"/>
    </row>
    <row r="47" spans="1:11" x14ac:dyDescent="0.2">
      <c r="A47" s="60" t="s">
        <v>219</v>
      </c>
      <c r="B47" s="71" t="s">
        <v>119</v>
      </c>
      <c r="C47" s="125">
        <f>'Q2 Expenditures'!J33</f>
        <v>0</v>
      </c>
    </row>
    <row r="48" spans="1:11" ht="14.25" x14ac:dyDescent="0.2">
      <c r="B48" s="278"/>
    </row>
    <row r="49" spans="1:3" ht="16.5" x14ac:dyDescent="0.25">
      <c r="A49" s="501" t="s">
        <v>120</v>
      </c>
      <c r="B49" s="501"/>
      <c r="C49" s="501"/>
    </row>
    <row r="50" spans="1:3" ht="16.5" x14ac:dyDescent="0.25">
      <c r="A50" s="500" t="s">
        <v>206</v>
      </c>
      <c r="B50" s="500"/>
      <c r="C50" s="59">
        <f>'Q2 Expenditures'!J35</f>
        <v>0</v>
      </c>
    </row>
    <row r="51" spans="1:3" x14ac:dyDescent="0.2">
      <c r="A51" s="60" t="s">
        <v>220</v>
      </c>
      <c r="B51" s="71" t="s">
        <v>138</v>
      </c>
      <c r="C51" s="125">
        <f>'Q2 Expenditures'!J36</f>
        <v>0</v>
      </c>
    </row>
    <row r="52" spans="1:3" ht="14.25" x14ac:dyDescent="0.2">
      <c r="B52" s="282"/>
    </row>
    <row r="53" spans="1:3" ht="16.5" x14ac:dyDescent="0.25">
      <c r="A53" s="500" t="s">
        <v>205</v>
      </c>
      <c r="B53" s="500"/>
      <c r="C53" s="59">
        <f>'Q2 Expenditures'!J37</f>
        <v>0</v>
      </c>
    </row>
    <row r="54" spans="1:3" x14ac:dyDescent="0.2">
      <c r="A54" s="60" t="s">
        <v>170</v>
      </c>
      <c r="B54" s="71" t="s">
        <v>136</v>
      </c>
      <c r="C54" s="125">
        <f>'Q2 Expenditures'!J38</f>
        <v>0</v>
      </c>
    </row>
    <row r="55" spans="1:3" ht="14.25" x14ac:dyDescent="0.2">
      <c r="B55" s="282"/>
    </row>
    <row r="56" spans="1:3" ht="16.5" x14ac:dyDescent="0.25">
      <c r="A56" s="500" t="s">
        <v>204</v>
      </c>
      <c r="B56" s="500"/>
      <c r="C56" s="59">
        <f>'Q2 Expenditures'!J39</f>
        <v>0</v>
      </c>
    </row>
    <row r="57" spans="1:3" x14ac:dyDescent="0.2">
      <c r="A57" s="60" t="s">
        <v>221</v>
      </c>
      <c r="B57" s="71" t="s">
        <v>144</v>
      </c>
      <c r="C57" s="125">
        <f>'Q2 Expenditures'!J40</f>
        <v>0</v>
      </c>
    </row>
    <row r="58" spans="1:3" ht="16.5" x14ac:dyDescent="0.25">
      <c r="A58" s="75"/>
      <c r="B58" s="282"/>
    </row>
    <row r="59" spans="1:3" x14ac:dyDescent="0.2">
      <c r="A59" s="60" t="s">
        <v>222</v>
      </c>
      <c r="B59" s="71" t="s">
        <v>141</v>
      </c>
      <c r="C59" s="125">
        <f>'Q2 Expenditures'!J41</f>
        <v>0</v>
      </c>
    </row>
    <row r="60" spans="1:3" ht="16.5" x14ac:dyDescent="0.25">
      <c r="A60" s="75"/>
      <c r="B60" s="282"/>
    </row>
    <row r="61" spans="1:3" x14ac:dyDescent="0.2">
      <c r="A61" s="60" t="s">
        <v>223</v>
      </c>
      <c r="B61" s="71" t="s">
        <v>143</v>
      </c>
      <c r="C61" s="125">
        <f>'Q2 Expenditures'!J42</f>
        <v>0</v>
      </c>
    </row>
    <row r="62" spans="1:3" ht="16.5" x14ac:dyDescent="0.25">
      <c r="A62" s="75"/>
      <c r="B62" s="282"/>
    </row>
    <row r="63" spans="1:3" ht="16.5" x14ac:dyDescent="0.25">
      <c r="A63" s="500" t="s">
        <v>203</v>
      </c>
      <c r="B63" s="500"/>
      <c r="C63" s="59">
        <f>'Q2 Expenditures'!J43</f>
        <v>0</v>
      </c>
    </row>
    <row r="64" spans="1:3" x14ac:dyDescent="0.2">
      <c r="A64" s="60" t="s">
        <v>224</v>
      </c>
      <c r="B64" s="71" t="s">
        <v>137</v>
      </c>
      <c r="C64" s="125">
        <f>'Q2 Expenditures'!J44</f>
        <v>0</v>
      </c>
    </row>
    <row r="65" spans="1:3" ht="16.5" x14ac:dyDescent="0.25">
      <c r="A65" s="75"/>
      <c r="B65" s="282"/>
    </row>
    <row r="66" spans="1:3" ht="16.5" x14ac:dyDescent="0.25">
      <c r="A66" s="500" t="s">
        <v>202</v>
      </c>
      <c r="B66" s="500"/>
      <c r="C66" s="59">
        <f>'Q2 Expenditures'!J45</f>
        <v>0</v>
      </c>
    </row>
    <row r="67" spans="1:3" x14ac:dyDescent="0.2">
      <c r="A67" s="60" t="s">
        <v>225</v>
      </c>
      <c r="B67" s="71" t="s">
        <v>145</v>
      </c>
      <c r="C67" s="125">
        <f>'Q2 Expenditures'!J46</f>
        <v>0</v>
      </c>
    </row>
    <row r="68" spans="1:3" ht="16.5" x14ac:dyDescent="0.25">
      <c r="A68" s="75"/>
      <c r="B68" s="282"/>
    </row>
    <row r="69" spans="1:3" ht="13.5" customHeight="1" x14ac:dyDescent="0.2">
      <c r="A69" s="60" t="s">
        <v>226</v>
      </c>
      <c r="B69" s="71" t="s">
        <v>183</v>
      </c>
      <c r="C69" s="125">
        <f>'Q2 Expenditures'!J47</f>
        <v>0</v>
      </c>
    </row>
    <row r="70" spans="1:3" ht="16.5" x14ac:dyDescent="0.25">
      <c r="A70" s="75"/>
      <c r="B70" s="283"/>
    </row>
    <row r="71" spans="1:3" ht="16.5" x14ac:dyDescent="0.25">
      <c r="A71" s="500" t="s">
        <v>201</v>
      </c>
      <c r="B71" s="500"/>
      <c r="C71" s="59">
        <f>'Q2 Expenditures'!J48</f>
        <v>0</v>
      </c>
    </row>
    <row r="72" spans="1:3" x14ac:dyDescent="0.2">
      <c r="A72" s="60" t="s">
        <v>227</v>
      </c>
      <c r="B72" s="71" t="s">
        <v>151</v>
      </c>
      <c r="C72" s="125">
        <f>'Q2 Expenditures'!J49</f>
        <v>0</v>
      </c>
    </row>
    <row r="73" spans="1:3" ht="16.5" x14ac:dyDescent="0.25">
      <c r="A73" s="75"/>
      <c r="B73" s="282"/>
    </row>
    <row r="74" spans="1:3" x14ac:dyDescent="0.2">
      <c r="A74" s="60" t="s">
        <v>228</v>
      </c>
      <c r="B74" s="71" t="s">
        <v>149</v>
      </c>
      <c r="C74" s="125">
        <f>'Q2 Expenditures'!J50</f>
        <v>0</v>
      </c>
    </row>
    <row r="75" spans="1:3" ht="16.5" x14ac:dyDescent="0.25">
      <c r="A75" s="75"/>
      <c r="B75" s="282"/>
    </row>
    <row r="76" spans="1:3" x14ac:dyDescent="0.2">
      <c r="A76" s="60" t="s">
        <v>229</v>
      </c>
      <c r="B76" s="71" t="s">
        <v>150</v>
      </c>
      <c r="C76" s="125">
        <f>'Q2 Expenditures'!J51</f>
        <v>0</v>
      </c>
    </row>
    <row r="77" spans="1:3" ht="16.5" x14ac:dyDescent="0.25">
      <c r="A77" s="75"/>
      <c r="B77" s="282"/>
    </row>
    <row r="78" spans="1:3" ht="16.5" x14ac:dyDescent="0.25">
      <c r="A78" s="501" t="s">
        <v>121</v>
      </c>
      <c r="B78" s="501"/>
      <c r="C78" s="501"/>
    </row>
    <row r="79" spans="1:3" ht="16.5" x14ac:dyDescent="0.25">
      <c r="A79" s="502" t="s">
        <v>363</v>
      </c>
      <c r="B79" s="502"/>
      <c r="C79" s="59">
        <f>'Q2 Expenditures'!J53</f>
        <v>0</v>
      </c>
    </row>
    <row r="80" spans="1:3" x14ac:dyDescent="0.2">
      <c r="A80" s="65" t="s">
        <v>230</v>
      </c>
      <c r="B80" s="69" t="s">
        <v>115</v>
      </c>
      <c r="C80" s="125">
        <f>'Q2 Expenditures'!J54</f>
        <v>0</v>
      </c>
    </row>
    <row r="81" spans="1:3" ht="14.25" x14ac:dyDescent="0.2">
      <c r="A81" s="70"/>
      <c r="B81" s="282"/>
    </row>
    <row r="82" spans="1:3" ht="16.5" x14ac:dyDescent="0.25">
      <c r="A82" s="503" t="s">
        <v>367</v>
      </c>
      <c r="B82" s="503"/>
      <c r="C82" s="127">
        <f>'Q2 Expenditures'!J55</f>
        <v>0</v>
      </c>
    </row>
  </sheetData>
  <sheetProtection algorithmName="SHA-512" hashValue="pvP2c+Qn/pELUdaMu8RVUPbWRv2OeRCNoQ7I/Pve60HEkTXMW5fuwnm4WI3t77nb3ywaD18fLTQSiFnTz124Xg==" saltValue="Bdoq22BwZdgBJo7mH2RA6w==" spinCount="100000" sheet="1" objects="1" scenarios="1" selectLockedCells="1"/>
  <mergeCells count="19">
    <mergeCell ref="A56:B56"/>
    <mergeCell ref="A63:B63"/>
    <mergeCell ref="A53:B53"/>
    <mergeCell ref="A6:C6"/>
    <mergeCell ref="A7:B7"/>
    <mergeCell ref="A16:C16"/>
    <mergeCell ref="A17:B17"/>
    <mergeCell ref="A28:B28"/>
    <mergeCell ref="A31:B31"/>
    <mergeCell ref="A36:B36"/>
    <mergeCell ref="A41:C41"/>
    <mergeCell ref="A42:B42"/>
    <mergeCell ref="A49:C49"/>
    <mergeCell ref="A50:B50"/>
    <mergeCell ref="A66:B66"/>
    <mergeCell ref="A71:B71"/>
    <mergeCell ref="A78:C78"/>
    <mergeCell ref="A79:B79"/>
    <mergeCell ref="A82:B82"/>
  </mergeCells>
  <pageMargins left="0.25" right="0.25" top="0.5" bottom="0.5" header="0.3" footer="0.3"/>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3"/>
  <sheetViews>
    <sheetView view="pageBreakPreview" zoomScale="70" zoomScaleNormal="70" zoomScaleSheetLayoutView="70" workbookViewId="0">
      <selection activeCell="K10" sqref="K10"/>
    </sheetView>
  </sheetViews>
  <sheetFormatPr defaultColWidth="9.140625" defaultRowHeight="12.75" x14ac:dyDescent="0.2"/>
  <cols>
    <col min="1" max="1" width="10.7109375" customWidth="1"/>
    <col min="2" max="2" width="55.42578125" customWidth="1"/>
    <col min="3" max="4" width="12" customWidth="1"/>
    <col min="5" max="6" width="13.42578125" customWidth="1"/>
    <col min="7" max="7" width="3.7109375" customWidth="1"/>
    <col min="8" max="8" width="19.140625" customWidth="1"/>
    <col min="9" max="11" width="21.5703125" customWidth="1"/>
    <col min="12" max="12" width="13.42578125" customWidth="1"/>
    <col min="13" max="13" width="21.5703125" customWidth="1"/>
    <col min="14" max="14" width="16.42578125" customWidth="1"/>
  </cols>
  <sheetData>
    <row r="1" spans="1:14" ht="15.75" x14ac:dyDescent="0.2">
      <c r="A1" s="341" t="str">
        <f>'PWP &amp; Amendments'!A1</f>
        <v>FY 2023 (July 1, 2022-June 30, 2023)</v>
      </c>
      <c r="B1" s="341"/>
      <c r="C1" s="341"/>
      <c r="D1" s="341"/>
      <c r="E1" s="341"/>
      <c r="F1" s="341"/>
      <c r="G1" s="166"/>
      <c r="H1" s="341" t="str">
        <f>A1</f>
        <v>FY 2023 (July 1, 2022-June 30, 2023)</v>
      </c>
      <c r="I1" s="341"/>
      <c r="J1" s="341"/>
      <c r="K1" s="341"/>
      <c r="L1" s="341"/>
      <c r="M1" s="341"/>
      <c r="N1" s="341"/>
    </row>
    <row r="2" spans="1:14" ht="15.75" x14ac:dyDescent="0.2">
      <c r="A2" s="341" t="s">
        <v>15</v>
      </c>
      <c r="B2" s="341"/>
      <c r="C2" s="341"/>
      <c r="D2" s="341"/>
      <c r="E2" s="341"/>
      <c r="F2" s="341"/>
      <c r="G2" s="166"/>
      <c r="H2" s="540" t="s">
        <v>361</v>
      </c>
      <c r="I2" s="540"/>
      <c r="J2" s="540"/>
      <c r="K2" s="540"/>
      <c r="L2" s="540"/>
      <c r="M2" s="540"/>
      <c r="N2" s="540"/>
    </row>
    <row r="3" spans="1:14" ht="15.75" x14ac:dyDescent="0.2">
      <c r="A3" s="341" t="s">
        <v>358</v>
      </c>
      <c r="B3" s="341"/>
      <c r="C3" s="341"/>
      <c r="D3" s="341"/>
      <c r="E3" s="341"/>
      <c r="F3" s="341"/>
      <c r="G3" s="166"/>
      <c r="H3" s="341" t="str">
        <f>A4</f>
        <v>Foothills RPO</v>
      </c>
      <c r="I3" s="341"/>
      <c r="J3" s="341"/>
      <c r="K3" s="341"/>
      <c r="L3" s="341"/>
      <c r="M3" s="341"/>
      <c r="N3" s="341"/>
    </row>
    <row r="4" spans="1:14" ht="15.75" x14ac:dyDescent="0.2">
      <c r="A4" s="341" t="str">
        <f>'PWP &amp; Amendments'!A4:F4</f>
        <v>Foothills RPO</v>
      </c>
      <c r="B4" s="341"/>
      <c r="C4" s="341"/>
      <c r="D4" s="341"/>
      <c r="E4" s="341"/>
      <c r="F4" s="341"/>
      <c r="G4" s="166"/>
      <c r="K4" s="209"/>
    </row>
    <row r="5" spans="1:14" ht="16.5" thickBot="1" x14ac:dyDescent="0.25">
      <c r="A5" s="342"/>
      <c r="B5" s="342"/>
      <c r="C5" s="342"/>
      <c r="D5" s="342"/>
      <c r="E5" s="342"/>
      <c r="F5" s="342"/>
      <c r="G5" s="168"/>
      <c r="H5" s="547"/>
      <c r="I5" s="547"/>
      <c r="J5" s="547"/>
      <c r="K5" s="547"/>
      <c r="L5" s="547"/>
      <c r="M5" s="547"/>
      <c r="N5" s="547"/>
    </row>
    <row r="6" spans="1:14" ht="16.5" thickBot="1" x14ac:dyDescent="0.25">
      <c r="A6" s="555" t="s">
        <v>24</v>
      </c>
      <c r="B6" s="557" t="s">
        <v>23</v>
      </c>
      <c r="C6" s="349" t="s">
        <v>20</v>
      </c>
      <c r="D6" s="350"/>
      <c r="E6" s="350"/>
      <c r="F6" s="351"/>
      <c r="G6" s="226"/>
      <c r="H6" s="169"/>
      <c r="I6" s="541" t="s">
        <v>373</v>
      </c>
      <c r="J6" s="542"/>
      <c r="K6" s="542"/>
      <c r="L6" s="542"/>
      <c r="M6" s="542"/>
      <c r="N6" s="543"/>
    </row>
    <row r="7" spans="1:14" ht="56.25" customHeight="1" thickBot="1" x14ac:dyDescent="0.25">
      <c r="A7" s="556"/>
      <c r="B7" s="558"/>
      <c r="C7" s="227" t="s">
        <v>324</v>
      </c>
      <c r="D7" s="227" t="s">
        <v>355</v>
      </c>
      <c r="E7" s="224" t="s">
        <v>347</v>
      </c>
      <c r="F7" s="224" t="s">
        <v>0</v>
      </c>
      <c r="G7" s="226"/>
      <c r="H7" s="170"/>
      <c r="I7" s="224" t="s">
        <v>320</v>
      </c>
      <c r="J7" s="224" t="s">
        <v>325</v>
      </c>
      <c r="K7" s="224" t="s">
        <v>326</v>
      </c>
      <c r="L7" s="224" t="s">
        <v>321</v>
      </c>
      <c r="M7" s="224" t="s">
        <v>322</v>
      </c>
      <c r="N7" s="224" t="s">
        <v>323</v>
      </c>
    </row>
    <row r="8" spans="1:14" ht="17.25" customHeight="1" thickBot="1" x14ac:dyDescent="0.3">
      <c r="A8" s="343" t="s">
        <v>2</v>
      </c>
      <c r="B8" s="344"/>
      <c r="C8" s="344"/>
      <c r="D8" s="344"/>
      <c r="E8" s="344"/>
      <c r="F8" s="345"/>
      <c r="G8" s="75"/>
      <c r="H8" s="82"/>
      <c r="I8" s="551" t="s">
        <v>2</v>
      </c>
      <c r="J8" s="552"/>
      <c r="K8" s="552"/>
      <c r="L8" s="552"/>
      <c r="M8" s="552"/>
      <c r="N8" s="553"/>
    </row>
    <row r="9" spans="1:14" ht="17.25" customHeight="1" thickBot="1" x14ac:dyDescent="0.3">
      <c r="A9" s="22" t="s">
        <v>34</v>
      </c>
      <c r="B9" s="23" t="s">
        <v>3</v>
      </c>
      <c r="C9" s="1">
        <f>F9-E9</f>
        <v>2000</v>
      </c>
      <c r="D9" s="1">
        <f>0*F9</f>
        <v>0</v>
      </c>
      <c r="E9" s="1">
        <f>SUM(F9*0.8)</f>
        <v>8000</v>
      </c>
      <c r="F9" s="9">
        <f>'PWP &amp; Amendments'!R11</f>
        <v>10000</v>
      </c>
      <c r="G9" s="6"/>
      <c r="H9" s="83"/>
      <c r="I9" s="19">
        <f>SUM(I10:I13)</f>
        <v>0</v>
      </c>
      <c r="J9" s="18">
        <f>SUM(J10:J13)</f>
        <v>0</v>
      </c>
      <c r="K9" s="18">
        <f>SUM(K10:K13)</f>
        <v>0</v>
      </c>
      <c r="L9" s="3">
        <f>M9/N9</f>
        <v>0</v>
      </c>
      <c r="M9" s="18">
        <f>SUM(I9:K9)</f>
        <v>0</v>
      </c>
      <c r="N9" s="135">
        <f>'PWP &amp; Amendments'!R11</f>
        <v>10000</v>
      </c>
    </row>
    <row r="10" spans="1:14" ht="17.25" customHeight="1" thickBot="1" x14ac:dyDescent="0.25">
      <c r="A10" s="24" t="s">
        <v>33</v>
      </c>
      <c r="B10" s="25" t="s">
        <v>25</v>
      </c>
      <c r="C10" s="358"/>
      <c r="D10" s="359"/>
      <c r="E10" s="359"/>
      <c r="F10" s="360"/>
      <c r="G10" s="84"/>
      <c r="I10" s="261">
        <f>'Q1 Expenditures'!I10</f>
        <v>0</v>
      </c>
      <c r="J10" s="261">
        <f>'Q2 Expenditures'!J10</f>
        <v>0</v>
      </c>
      <c r="K10" s="115"/>
      <c r="L10" s="85"/>
      <c r="M10" s="250">
        <f>SUM(I10:K10)</f>
        <v>0</v>
      </c>
      <c r="N10" s="86"/>
    </row>
    <row r="11" spans="1:14" ht="17.25" customHeight="1" thickBot="1" x14ac:dyDescent="0.25">
      <c r="A11" s="87" t="s">
        <v>35</v>
      </c>
      <c r="B11" s="27" t="s">
        <v>139</v>
      </c>
      <c r="C11" s="361"/>
      <c r="D11" s="362"/>
      <c r="E11" s="362"/>
      <c r="F11" s="363"/>
      <c r="G11" s="84"/>
      <c r="I11" s="259">
        <f>'Q1 Expenditures'!I11</f>
        <v>0</v>
      </c>
      <c r="J11" s="259">
        <f>'Q2 Expenditures'!J11</f>
        <v>0</v>
      </c>
      <c r="K11" s="115"/>
      <c r="L11" s="88"/>
      <c r="M11" s="257">
        <f t="shared" ref="M11:M13" si="0">SUM(I11:K11)</f>
        <v>0</v>
      </c>
      <c r="N11" s="86"/>
    </row>
    <row r="12" spans="1:14" ht="17.25" customHeight="1" thickBot="1" x14ac:dyDescent="0.25">
      <c r="A12" s="87" t="s">
        <v>36</v>
      </c>
      <c r="B12" s="89" t="s">
        <v>27</v>
      </c>
      <c r="C12" s="361"/>
      <c r="D12" s="362"/>
      <c r="E12" s="362"/>
      <c r="F12" s="363"/>
      <c r="G12" s="84"/>
      <c r="I12" s="259">
        <f>'Q1 Expenditures'!I12</f>
        <v>0</v>
      </c>
      <c r="J12" s="259">
        <f>'Q2 Expenditures'!J12</f>
        <v>0</v>
      </c>
      <c r="K12" s="115"/>
      <c r="L12" s="88"/>
      <c r="M12" s="257">
        <f t="shared" si="0"/>
        <v>0</v>
      </c>
      <c r="N12" s="86"/>
    </row>
    <row r="13" spans="1:14" ht="17.25" customHeight="1" thickBot="1" x14ac:dyDescent="0.25">
      <c r="A13" s="26" t="s">
        <v>62</v>
      </c>
      <c r="B13" s="90" t="s">
        <v>14</v>
      </c>
      <c r="C13" s="364"/>
      <c r="D13" s="365"/>
      <c r="E13" s="365"/>
      <c r="F13" s="366"/>
      <c r="G13" s="84"/>
      <c r="I13" s="262">
        <f>'Q1 Expenditures'!I13</f>
        <v>0</v>
      </c>
      <c r="J13" s="262">
        <f>'Q2 Expenditures'!J13</f>
        <v>0</v>
      </c>
      <c r="K13" s="115"/>
      <c r="L13" s="91"/>
      <c r="M13" s="251">
        <f t="shared" si="0"/>
        <v>0</v>
      </c>
      <c r="N13" s="86"/>
    </row>
    <row r="14" spans="1:14" ht="17.25" thickBot="1" x14ac:dyDescent="0.3">
      <c r="A14" s="343" t="s">
        <v>4</v>
      </c>
      <c r="B14" s="344"/>
      <c r="C14" s="344"/>
      <c r="D14" s="344"/>
      <c r="E14" s="344"/>
      <c r="F14" s="345"/>
      <c r="G14" s="75"/>
      <c r="I14" s="523" t="s">
        <v>4</v>
      </c>
      <c r="J14" s="524"/>
      <c r="K14" s="524"/>
      <c r="L14" s="524"/>
      <c r="M14" s="524"/>
      <c r="N14" s="525"/>
    </row>
    <row r="15" spans="1:14" ht="17.25" thickBot="1" x14ac:dyDescent="0.3">
      <c r="A15" s="22" t="s">
        <v>37</v>
      </c>
      <c r="B15" s="23" t="s">
        <v>231</v>
      </c>
      <c r="C15" s="1">
        <f>F15-E15</f>
        <v>1300</v>
      </c>
      <c r="D15" s="1">
        <f>0*F15</f>
        <v>0</v>
      </c>
      <c r="E15" s="1">
        <f>SUM(F15*0.8)</f>
        <v>5200</v>
      </c>
      <c r="F15" s="9">
        <f>'PWP &amp; Amendments'!R17</f>
        <v>6500</v>
      </c>
      <c r="G15" s="6"/>
      <c r="I15" s="19">
        <f>SUM(I16:I20)</f>
        <v>0</v>
      </c>
      <c r="J15" s="18">
        <f>SUM(J16:J20)</f>
        <v>0</v>
      </c>
      <c r="K15" s="18">
        <f>SUM(K16:K20)</f>
        <v>0</v>
      </c>
      <c r="L15" s="3">
        <f>M15/N15</f>
        <v>0</v>
      </c>
      <c r="M15" s="18">
        <f>SUM(I15:K15)</f>
        <v>0</v>
      </c>
      <c r="N15" s="140">
        <f>'PWP &amp; Amendments'!R17</f>
        <v>6500</v>
      </c>
    </row>
    <row r="16" spans="1:14" ht="17.25" customHeight="1" thickBot="1" x14ac:dyDescent="0.25">
      <c r="A16" s="40" t="s">
        <v>38</v>
      </c>
      <c r="B16" s="93" t="s">
        <v>6</v>
      </c>
      <c r="C16" s="514"/>
      <c r="D16" s="515"/>
      <c r="E16" s="515"/>
      <c r="F16" s="516"/>
      <c r="G16" s="94"/>
      <c r="I16" s="261">
        <f>'Q1 Expenditures'!I16</f>
        <v>0</v>
      </c>
      <c r="J16" s="261">
        <f>'Q2 Expenditures'!J16</f>
        <v>0</v>
      </c>
      <c r="K16" s="115"/>
      <c r="L16" s="85"/>
      <c r="M16" s="250">
        <f>SUM(I16:K16)</f>
        <v>0</v>
      </c>
      <c r="N16" s="86"/>
    </row>
    <row r="17" spans="1:14" ht="17.25" customHeight="1" thickBot="1" x14ac:dyDescent="0.25">
      <c r="A17" s="95" t="s">
        <v>123</v>
      </c>
      <c r="B17" s="96" t="s">
        <v>7</v>
      </c>
      <c r="C17" s="517"/>
      <c r="D17" s="518"/>
      <c r="E17" s="518"/>
      <c r="F17" s="519"/>
      <c r="G17" s="94"/>
      <c r="I17" s="259">
        <f>'Q1 Expenditures'!I17</f>
        <v>0</v>
      </c>
      <c r="J17" s="259">
        <f>'Q2 Expenditures'!J17</f>
        <v>0</v>
      </c>
      <c r="K17" s="115"/>
      <c r="L17" s="88"/>
      <c r="M17" s="257">
        <f t="shared" ref="M17:M20" si="1">SUM(I17:K17)</f>
        <v>0</v>
      </c>
      <c r="N17" s="86"/>
    </row>
    <row r="18" spans="1:14" ht="17.25" customHeight="1" thickBot="1" x14ac:dyDescent="0.25">
      <c r="A18" s="95" t="s">
        <v>39</v>
      </c>
      <c r="B18" s="96" t="s">
        <v>8</v>
      </c>
      <c r="C18" s="517"/>
      <c r="D18" s="518"/>
      <c r="E18" s="518"/>
      <c r="F18" s="519"/>
      <c r="G18" s="94"/>
      <c r="I18" s="259">
        <f>'Q1 Expenditures'!I18</f>
        <v>0</v>
      </c>
      <c r="J18" s="259">
        <f>'Q2 Expenditures'!J18</f>
        <v>0</v>
      </c>
      <c r="K18" s="115"/>
      <c r="L18" s="88"/>
      <c r="M18" s="257">
        <f t="shared" si="1"/>
        <v>0</v>
      </c>
      <c r="N18" s="86"/>
    </row>
    <row r="19" spans="1:14" ht="17.25" customHeight="1" thickBot="1" x14ac:dyDescent="0.25">
      <c r="A19" s="95" t="s">
        <v>40</v>
      </c>
      <c r="B19" s="96" t="s">
        <v>9</v>
      </c>
      <c r="C19" s="517"/>
      <c r="D19" s="518"/>
      <c r="E19" s="518"/>
      <c r="F19" s="519"/>
      <c r="G19" s="94"/>
      <c r="I19" s="259">
        <f>'Q1 Expenditures'!I19</f>
        <v>0</v>
      </c>
      <c r="J19" s="259">
        <f>'Q2 Expenditures'!J19</f>
        <v>0</v>
      </c>
      <c r="K19" s="115"/>
      <c r="L19" s="88"/>
      <c r="M19" s="257">
        <f t="shared" si="1"/>
        <v>0</v>
      </c>
      <c r="N19" s="86"/>
    </row>
    <row r="20" spans="1:14" ht="17.25" thickBot="1" x14ac:dyDescent="0.25">
      <c r="A20" s="42" t="s">
        <v>41</v>
      </c>
      <c r="B20" s="43" t="s">
        <v>10</v>
      </c>
      <c r="C20" s="520"/>
      <c r="D20" s="521"/>
      <c r="E20" s="521"/>
      <c r="F20" s="522"/>
      <c r="G20" s="94"/>
      <c r="I20" s="262">
        <f>'Q1 Expenditures'!I20</f>
        <v>0</v>
      </c>
      <c r="J20" s="262">
        <f>'Q2 Expenditures'!J20</f>
        <v>0</v>
      </c>
      <c r="K20" s="115"/>
      <c r="L20" s="97"/>
      <c r="M20" s="251">
        <f t="shared" si="1"/>
        <v>0</v>
      </c>
      <c r="N20" s="86"/>
    </row>
    <row r="21" spans="1:14" ht="17.25" thickBot="1" x14ac:dyDescent="0.3">
      <c r="A21" s="22" t="s">
        <v>42</v>
      </c>
      <c r="B21" s="23" t="s">
        <v>61</v>
      </c>
      <c r="C21" s="1">
        <f>F21-E21</f>
        <v>1000</v>
      </c>
      <c r="D21" s="1">
        <f>0*F21</f>
        <v>0</v>
      </c>
      <c r="E21" s="1">
        <f>SUM(F21*0.8)</f>
        <v>4000</v>
      </c>
      <c r="F21" s="9">
        <f>'PWP &amp; Amendments'!R23</f>
        <v>5000</v>
      </c>
      <c r="G21" s="6"/>
      <c r="I21" s="19">
        <f>SUM(I22:I22)</f>
        <v>0</v>
      </c>
      <c r="J21" s="18">
        <f>SUM(J22:J22)</f>
        <v>0</v>
      </c>
      <c r="K21" s="18">
        <f>SUM(K22:K22)</f>
        <v>0</v>
      </c>
      <c r="L21" s="3">
        <f>M21/N21</f>
        <v>0</v>
      </c>
      <c r="M21" s="18">
        <f t="shared" ref="M21:M28" si="2">SUM(I21:K21)</f>
        <v>0</v>
      </c>
      <c r="N21" s="135">
        <f>'PWP &amp; Amendments'!R23</f>
        <v>5000</v>
      </c>
    </row>
    <row r="22" spans="1:14" ht="17.25" thickBot="1" x14ac:dyDescent="0.25">
      <c r="A22" s="38" t="s">
        <v>43</v>
      </c>
      <c r="B22" s="39" t="s">
        <v>59</v>
      </c>
      <c r="C22" s="511"/>
      <c r="D22" s="512"/>
      <c r="E22" s="512"/>
      <c r="F22" s="513"/>
      <c r="G22" s="94"/>
      <c r="I22" s="261">
        <f>'Q1 Expenditures'!I22</f>
        <v>0</v>
      </c>
      <c r="J22" s="261">
        <f>'Q2 Expenditures'!J22</f>
        <v>0</v>
      </c>
      <c r="K22" s="137"/>
      <c r="L22" s="98"/>
      <c r="M22" s="251">
        <f t="shared" si="2"/>
        <v>0</v>
      </c>
      <c r="N22" s="86"/>
    </row>
    <row r="23" spans="1:14" ht="17.25" thickBot="1" x14ac:dyDescent="0.3">
      <c r="A23" s="22" t="s">
        <v>44</v>
      </c>
      <c r="B23" s="23" t="s">
        <v>58</v>
      </c>
      <c r="C23" s="1">
        <f>F23-E23</f>
        <v>2850</v>
      </c>
      <c r="D23" s="1">
        <f>0*F23</f>
        <v>0</v>
      </c>
      <c r="E23" s="1">
        <f>SUM(F23*0.8)</f>
        <v>11400</v>
      </c>
      <c r="F23" s="9">
        <f>'PWP &amp; Amendments'!R25</f>
        <v>14250</v>
      </c>
      <c r="G23" s="6"/>
      <c r="I23" s="19">
        <f>SUM(I24:I25)</f>
        <v>0</v>
      </c>
      <c r="J23" s="18">
        <f>SUM(J24:J25)</f>
        <v>0</v>
      </c>
      <c r="K23" s="18">
        <f>SUM(K24:K25)</f>
        <v>0</v>
      </c>
      <c r="L23" s="3">
        <f>M23/N23</f>
        <v>0</v>
      </c>
      <c r="M23" s="18">
        <f t="shared" si="2"/>
        <v>0</v>
      </c>
      <c r="N23" s="135">
        <f>'PWP &amp; Amendments'!R25</f>
        <v>14250</v>
      </c>
    </row>
    <row r="24" spans="1:14" ht="17.25" customHeight="1" x14ac:dyDescent="0.2">
      <c r="A24" s="40" t="s">
        <v>45</v>
      </c>
      <c r="B24" s="93" t="s">
        <v>11</v>
      </c>
      <c r="C24" s="505"/>
      <c r="D24" s="506"/>
      <c r="E24" s="506"/>
      <c r="F24" s="507"/>
      <c r="G24" s="94"/>
      <c r="I24" s="261">
        <f>'Q1 Expenditures'!I24</f>
        <v>0</v>
      </c>
      <c r="J24" s="261">
        <f>'Q2 Expenditures'!J24</f>
        <v>0</v>
      </c>
      <c r="K24" s="115"/>
      <c r="L24" s="98"/>
      <c r="M24" s="251">
        <f t="shared" si="2"/>
        <v>0</v>
      </c>
      <c r="N24" s="86"/>
    </row>
    <row r="25" spans="1:14" ht="17.25" thickBot="1" x14ac:dyDescent="0.25">
      <c r="A25" s="42" t="s">
        <v>46</v>
      </c>
      <c r="B25" s="43" t="s">
        <v>32</v>
      </c>
      <c r="C25" s="508"/>
      <c r="D25" s="509"/>
      <c r="E25" s="509"/>
      <c r="F25" s="510"/>
      <c r="G25" s="94"/>
      <c r="I25" s="263">
        <f>'Q1 Expenditures'!I25</f>
        <v>0</v>
      </c>
      <c r="J25" s="263">
        <f>'Q2 Expenditures'!J25</f>
        <v>0</v>
      </c>
      <c r="K25" s="138"/>
      <c r="L25" s="99"/>
      <c r="M25" s="251">
        <f t="shared" si="2"/>
        <v>0</v>
      </c>
      <c r="N25" s="86"/>
    </row>
    <row r="26" spans="1:14" ht="17.25" thickBot="1" x14ac:dyDescent="0.3">
      <c r="A26" s="22" t="s">
        <v>47</v>
      </c>
      <c r="B26" s="23" t="s">
        <v>12</v>
      </c>
      <c r="C26" s="1">
        <f>F26-E26</f>
        <v>4900</v>
      </c>
      <c r="D26" s="1">
        <f>0*F26</f>
        <v>0</v>
      </c>
      <c r="E26" s="1">
        <f>SUM(F26*0.8)</f>
        <v>19600</v>
      </c>
      <c r="F26" s="9">
        <f>'PWP &amp; Amendments'!R28</f>
        <v>24500</v>
      </c>
      <c r="G26" s="6"/>
      <c r="I26" s="19">
        <f>SUM(I27:I28)</f>
        <v>0</v>
      </c>
      <c r="J26" s="18">
        <f>SUM(J27:J28)</f>
        <v>0</v>
      </c>
      <c r="K26" s="18">
        <f>SUM(K27:K28)</f>
        <v>0</v>
      </c>
      <c r="L26" s="3">
        <f>M26/N26</f>
        <v>0</v>
      </c>
      <c r="M26" s="18">
        <f t="shared" si="2"/>
        <v>0</v>
      </c>
      <c r="N26" s="135">
        <f>'PWP &amp; Amendments'!R28</f>
        <v>24500</v>
      </c>
    </row>
    <row r="27" spans="1:14" ht="17.25" customHeight="1" x14ac:dyDescent="0.2">
      <c r="A27" s="100" t="s">
        <v>48</v>
      </c>
      <c r="B27" s="101" t="s">
        <v>29</v>
      </c>
      <c r="C27" s="505"/>
      <c r="D27" s="506"/>
      <c r="E27" s="506"/>
      <c r="F27" s="507"/>
      <c r="G27" s="94"/>
      <c r="I27" s="261">
        <f>'Q1 Expenditures'!I27</f>
        <v>0</v>
      </c>
      <c r="J27" s="261">
        <f>'Q2 Expenditures'!J27</f>
        <v>0</v>
      </c>
      <c r="K27" s="115"/>
      <c r="L27" s="102"/>
      <c r="M27" s="251">
        <f t="shared" si="2"/>
        <v>0</v>
      </c>
      <c r="N27" s="86"/>
    </row>
    <row r="28" spans="1:14" ht="17.25" thickBot="1" x14ac:dyDescent="0.25">
      <c r="A28" s="103" t="s">
        <v>49</v>
      </c>
      <c r="B28" s="90" t="s">
        <v>181</v>
      </c>
      <c r="C28" s="508"/>
      <c r="D28" s="509"/>
      <c r="E28" s="509"/>
      <c r="F28" s="510"/>
      <c r="G28" s="104"/>
      <c r="I28" s="259">
        <f>'Q1 Expenditures'!I28</f>
        <v>0</v>
      </c>
      <c r="J28" s="259">
        <f>'Q2 Expenditures'!J28</f>
        <v>0</v>
      </c>
      <c r="K28" s="138"/>
      <c r="L28" s="105"/>
      <c r="M28" s="251">
        <f t="shared" si="2"/>
        <v>0</v>
      </c>
      <c r="N28" s="86"/>
    </row>
    <row r="29" spans="1:14" ht="17.25" thickBot="1" x14ac:dyDescent="0.3">
      <c r="A29" s="343" t="s">
        <v>13</v>
      </c>
      <c r="B29" s="344"/>
      <c r="C29" s="344"/>
      <c r="D29" s="344"/>
      <c r="E29" s="344"/>
      <c r="F29" s="345"/>
      <c r="G29" s="75"/>
      <c r="I29" s="523" t="s">
        <v>13</v>
      </c>
      <c r="J29" s="524"/>
      <c r="K29" s="524"/>
      <c r="L29" s="524"/>
      <c r="M29" s="524"/>
      <c r="N29" s="525"/>
    </row>
    <row r="30" spans="1:14" ht="17.25" thickBot="1" x14ac:dyDescent="0.3">
      <c r="A30" s="22" t="s">
        <v>50</v>
      </c>
      <c r="B30" s="23" t="s">
        <v>30</v>
      </c>
      <c r="C30" s="1">
        <f>F30-E30</f>
        <v>3700</v>
      </c>
      <c r="D30" s="1">
        <f>0*F30</f>
        <v>0</v>
      </c>
      <c r="E30" s="1">
        <f>SUM(F30*0.8)</f>
        <v>14800</v>
      </c>
      <c r="F30" s="9">
        <f>'PWP &amp; Amendments'!R32</f>
        <v>18500</v>
      </c>
      <c r="G30" s="6"/>
      <c r="I30" s="19">
        <f>SUM(I31:I33)</f>
        <v>0</v>
      </c>
      <c r="J30" s="18">
        <f>SUM(J31:J33)</f>
        <v>0</v>
      </c>
      <c r="K30" s="18">
        <f>SUM(K31:K33)</f>
        <v>0</v>
      </c>
      <c r="L30" s="3">
        <f>M30/N30</f>
        <v>0</v>
      </c>
      <c r="M30" s="18">
        <f>SUM(I30:K30)</f>
        <v>0</v>
      </c>
      <c r="N30" s="135">
        <f>'PWP &amp; Amendments'!R32</f>
        <v>18500</v>
      </c>
    </row>
    <row r="31" spans="1:14" ht="17.25" customHeight="1" thickBot="1" x14ac:dyDescent="0.25">
      <c r="A31" s="40" t="s">
        <v>51</v>
      </c>
      <c r="B31" s="41" t="s">
        <v>28</v>
      </c>
      <c r="C31" s="505"/>
      <c r="D31" s="506"/>
      <c r="E31" s="506"/>
      <c r="F31" s="507"/>
      <c r="G31" s="94"/>
      <c r="I31" s="261">
        <f>'Q1 Expenditures'!I31</f>
        <v>0</v>
      </c>
      <c r="J31" s="261">
        <f>'Q2 Expenditures'!J31</f>
        <v>0</v>
      </c>
      <c r="K31" s="115"/>
      <c r="L31" s="98"/>
      <c r="M31" s="254">
        <f>SUM(I31:K31)</f>
        <v>0</v>
      </c>
      <c r="N31" s="86"/>
    </row>
    <row r="32" spans="1:14" ht="17.25" customHeight="1" thickBot="1" x14ac:dyDescent="0.25">
      <c r="A32" s="95" t="s">
        <v>52</v>
      </c>
      <c r="B32" s="106" t="s">
        <v>31</v>
      </c>
      <c r="C32" s="526"/>
      <c r="D32" s="527"/>
      <c r="E32" s="527"/>
      <c r="F32" s="528"/>
      <c r="G32" s="94"/>
      <c r="I32" s="259">
        <f>'Q1 Expenditures'!I32</f>
        <v>0</v>
      </c>
      <c r="J32" s="259">
        <f>'Q2 Expenditures'!J32</f>
        <v>0</v>
      </c>
      <c r="K32" s="115"/>
      <c r="L32" s="99"/>
      <c r="M32" s="255">
        <f>SUM(I32:K32)</f>
        <v>0</v>
      </c>
      <c r="N32" s="86"/>
    </row>
    <row r="33" spans="1:14" ht="17.25" customHeight="1" thickBot="1" x14ac:dyDescent="0.25">
      <c r="A33" s="29" t="s">
        <v>53</v>
      </c>
      <c r="B33" s="107" t="s">
        <v>119</v>
      </c>
      <c r="C33" s="508"/>
      <c r="D33" s="509"/>
      <c r="E33" s="509"/>
      <c r="F33" s="510"/>
      <c r="G33" s="84"/>
      <c r="I33" s="262">
        <f>'Q1 Expenditures'!I33</f>
        <v>0</v>
      </c>
      <c r="J33" s="263">
        <f>'Q2 Expenditures'!J33</f>
        <v>0</v>
      </c>
      <c r="K33" s="115"/>
      <c r="L33" s="99"/>
      <c r="M33" s="256">
        <f>SUM(I33:K33)</f>
        <v>0</v>
      </c>
      <c r="N33" s="86"/>
    </row>
    <row r="34" spans="1:14" ht="17.25" thickBot="1" x14ac:dyDescent="0.3">
      <c r="A34" s="456" t="s">
        <v>120</v>
      </c>
      <c r="B34" s="457"/>
      <c r="C34" s="457"/>
      <c r="D34" s="457"/>
      <c r="E34" s="457"/>
      <c r="F34" s="458"/>
      <c r="G34" s="84"/>
      <c r="I34" s="534" t="s">
        <v>120</v>
      </c>
      <c r="J34" s="535"/>
      <c r="K34" s="535"/>
      <c r="L34" s="535"/>
      <c r="M34" s="535"/>
      <c r="N34" s="536"/>
    </row>
    <row r="35" spans="1:14" ht="17.25" thickBot="1" x14ac:dyDescent="0.3">
      <c r="A35" s="44" t="s">
        <v>113</v>
      </c>
      <c r="B35" s="45" t="s">
        <v>195</v>
      </c>
      <c r="C35" s="1">
        <f>F35-E35</f>
        <v>2305</v>
      </c>
      <c r="D35" s="1">
        <f>0*F35</f>
        <v>0</v>
      </c>
      <c r="E35" s="1">
        <f>SUM(F35*0.8)</f>
        <v>9220</v>
      </c>
      <c r="F35" s="9">
        <f>'PWP &amp; Amendments'!R37</f>
        <v>11525</v>
      </c>
      <c r="G35" s="84"/>
      <c r="I35" s="19">
        <f>SUM(I36:I36)</f>
        <v>0</v>
      </c>
      <c r="J35" s="18">
        <f>SUM(J36:J36)</f>
        <v>0</v>
      </c>
      <c r="K35" s="18">
        <f>SUM(K36:K36)</f>
        <v>0</v>
      </c>
      <c r="L35" s="3">
        <f>M35/N35</f>
        <v>0</v>
      </c>
      <c r="M35" s="18">
        <f t="shared" ref="M35:M51" si="3">SUM(I35:K35)</f>
        <v>0</v>
      </c>
      <c r="N35" s="135">
        <f>'PWP &amp; Amendments'!R37</f>
        <v>11525</v>
      </c>
    </row>
    <row r="36" spans="1:14" ht="17.25" thickBot="1" x14ac:dyDescent="0.25">
      <c r="A36" s="47" t="s">
        <v>118</v>
      </c>
      <c r="B36" s="48" t="s">
        <v>138</v>
      </c>
      <c r="C36" s="453"/>
      <c r="D36" s="454"/>
      <c r="E36" s="454"/>
      <c r="F36" s="455"/>
      <c r="G36" s="84"/>
      <c r="I36" s="264">
        <f>'Q1 Expenditures'!I36</f>
        <v>0</v>
      </c>
      <c r="J36" s="264">
        <f>'Q2 Expenditures'!J36</f>
        <v>0</v>
      </c>
      <c r="K36" s="123"/>
      <c r="L36" s="108"/>
      <c r="M36" s="253">
        <f t="shared" si="3"/>
        <v>0</v>
      </c>
      <c r="N36" s="86"/>
    </row>
    <row r="37" spans="1:14" ht="17.25" thickBot="1" x14ac:dyDescent="0.3">
      <c r="A37" s="22" t="s">
        <v>124</v>
      </c>
      <c r="B37" s="49" t="s">
        <v>196</v>
      </c>
      <c r="C37" s="1">
        <f t="shared" ref="C37:C48" si="4">F37-E37</f>
        <v>100</v>
      </c>
      <c r="D37" s="1">
        <f>0*F37</f>
        <v>0</v>
      </c>
      <c r="E37" s="1">
        <f t="shared" ref="E37:E48" si="5">SUM(F37*0.8)</f>
        <v>400</v>
      </c>
      <c r="F37" s="9">
        <f>'PWP &amp; Amendments'!R39</f>
        <v>500</v>
      </c>
      <c r="G37" s="84"/>
      <c r="I37" s="19">
        <f>SUM(I38:I38)</f>
        <v>0</v>
      </c>
      <c r="J37" s="18">
        <f>SUM(J38:J38)</f>
        <v>0</v>
      </c>
      <c r="K37" s="18">
        <f>SUM(K38:K38)</f>
        <v>0</v>
      </c>
      <c r="L37" s="3">
        <f>M37/N37</f>
        <v>0</v>
      </c>
      <c r="M37" s="18">
        <f t="shared" si="3"/>
        <v>0</v>
      </c>
      <c r="N37" s="135">
        <f>'PWP &amp; Amendments'!R39</f>
        <v>500</v>
      </c>
    </row>
    <row r="38" spans="1:14" ht="17.25" thickBot="1" x14ac:dyDescent="0.25">
      <c r="A38" s="47" t="s">
        <v>131</v>
      </c>
      <c r="B38" s="48" t="s">
        <v>136</v>
      </c>
      <c r="C38" s="453"/>
      <c r="D38" s="454"/>
      <c r="E38" s="454"/>
      <c r="F38" s="455"/>
      <c r="G38" s="84"/>
      <c r="I38" s="264">
        <f>'Q1 Expenditures'!I38</f>
        <v>0</v>
      </c>
      <c r="J38" s="264">
        <f>'Q2 Expenditures'!J38</f>
        <v>0</v>
      </c>
      <c r="K38" s="123"/>
      <c r="L38" s="108"/>
      <c r="M38" s="253">
        <f t="shared" si="3"/>
        <v>0</v>
      </c>
      <c r="N38" s="86"/>
    </row>
    <row r="39" spans="1:14" ht="17.25" thickBot="1" x14ac:dyDescent="0.3">
      <c r="A39" s="22" t="s">
        <v>125</v>
      </c>
      <c r="B39" s="49" t="s">
        <v>197</v>
      </c>
      <c r="C39" s="1">
        <f t="shared" si="4"/>
        <v>360</v>
      </c>
      <c r="D39" s="1">
        <f>0*F39</f>
        <v>0</v>
      </c>
      <c r="E39" s="1">
        <f t="shared" si="5"/>
        <v>1440</v>
      </c>
      <c r="F39" s="9">
        <f>'PWP &amp; Amendments'!R41</f>
        <v>1800</v>
      </c>
      <c r="G39" s="84"/>
      <c r="I39" s="19">
        <f>SUM(I40:I42)</f>
        <v>0</v>
      </c>
      <c r="J39" s="18">
        <f>SUM(J40:J42)</f>
        <v>0</v>
      </c>
      <c r="K39" s="18">
        <f>SUM(K40:K42)</f>
        <v>0</v>
      </c>
      <c r="L39" s="3">
        <f>M39/N39</f>
        <v>0</v>
      </c>
      <c r="M39" s="18">
        <f t="shared" si="3"/>
        <v>0</v>
      </c>
      <c r="N39" s="135">
        <f>'PWP &amp; Amendments'!R41</f>
        <v>1800</v>
      </c>
    </row>
    <row r="40" spans="1:14" ht="17.25" customHeight="1" thickBot="1" x14ac:dyDescent="0.25">
      <c r="A40" s="31" t="s">
        <v>132</v>
      </c>
      <c r="B40" s="32" t="s">
        <v>144</v>
      </c>
      <c r="C40" s="376"/>
      <c r="D40" s="377"/>
      <c r="E40" s="377"/>
      <c r="F40" s="378"/>
      <c r="G40" s="84"/>
      <c r="I40" s="261">
        <f>'Q1 Expenditures'!I40</f>
        <v>0</v>
      </c>
      <c r="J40" s="261">
        <f>'Q2 Expenditures'!J40</f>
        <v>0</v>
      </c>
      <c r="K40" s="115"/>
      <c r="L40" s="108"/>
      <c r="M40" s="250">
        <f t="shared" si="3"/>
        <v>0</v>
      </c>
      <c r="N40" s="86"/>
    </row>
    <row r="41" spans="1:14" ht="17.25" customHeight="1" thickBot="1" x14ac:dyDescent="0.25">
      <c r="A41" s="33" t="s">
        <v>140</v>
      </c>
      <c r="B41" s="51" t="s">
        <v>141</v>
      </c>
      <c r="C41" s="379"/>
      <c r="D41" s="380"/>
      <c r="E41" s="380"/>
      <c r="F41" s="381"/>
      <c r="G41" s="84"/>
      <c r="I41" s="259">
        <f>'Q1 Expenditures'!I41</f>
        <v>0</v>
      </c>
      <c r="J41" s="259">
        <f>'Q2 Expenditures'!J41</f>
        <v>0</v>
      </c>
      <c r="K41" s="115"/>
      <c r="L41" s="108"/>
      <c r="M41" s="257">
        <f t="shared" si="3"/>
        <v>0</v>
      </c>
      <c r="N41" s="86"/>
    </row>
    <row r="42" spans="1:14" ht="17.25" customHeight="1" thickBot="1" x14ac:dyDescent="0.25">
      <c r="A42" s="52" t="s">
        <v>142</v>
      </c>
      <c r="B42" s="53" t="s">
        <v>143</v>
      </c>
      <c r="C42" s="382"/>
      <c r="D42" s="383"/>
      <c r="E42" s="383"/>
      <c r="F42" s="384"/>
      <c r="G42" s="84"/>
      <c r="I42" s="263">
        <f>'Q1 Expenditures'!I42</f>
        <v>0</v>
      </c>
      <c r="J42" s="266">
        <f>'Q2 Expenditures'!J42</f>
        <v>0</v>
      </c>
      <c r="K42" s="115"/>
      <c r="L42" s="108"/>
      <c r="M42" s="251">
        <f t="shared" si="3"/>
        <v>0</v>
      </c>
      <c r="N42" s="86"/>
    </row>
    <row r="43" spans="1:14" ht="17.25" thickBot="1" x14ac:dyDescent="0.3">
      <c r="A43" s="22" t="s">
        <v>126</v>
      </c>
      <c r="B43" s="49" t="s">
        <v>198</v>
      </c>
      <c r="C43" s="1">
        <f t="shared" si="4"/>
        <v>100</v>
      </c>
      <c r="D43" s="1">
        <f>0*F43</f>
        <v>0</v>
      </c>
      <c r="E43" s="1">
        <f t="shared" si="5"/>
        <v>400</v>
      </c>
      <c r="F43" s="9">
        <f>'PWP &amp; Amendments'!R45</f>
        <v>500</v>
      </c>
      <c r="G43" s="84"/>
      <c r="I43" s="19">
        <f>SUM(I44:I44)</f>
        <v>0</v>
      </c>
      <c r="J43" s="18">
        <f>SUM(J44:J44)</f>
        <v>0</v>
      </c>
      <c r="K43" s="18">
        <f>SUM(K44:K44)</f>
        <v>0</v>
      </c>
      <c r="L43" s="3">
        <f>M43/N43</f>
        <v>0</v>
      </c>
      <c r="M43" s="18">
        <f t="shared" si="3"/>
        <v>0</v>
      </c>
      <c r="N43" s="135">
        <f>'PWP &amp; Amendments'!R45</f>
        <v>500</v>
      </c>
    </row>
    <row r="44" spans="1:14" ht="17.25" thickBot="1" x14ac:dyDescent="0.25">
      <c r="A44" s="47" t="s">
        <v>133</v>
      </c>
      <c r="B44" s="48" t="s">
        <v>137</v>
      </c>
      <c r="C44" s="453"/>
      <c r="D44" s="454"/>
      <c r="E44" s="454"/>
      <c r="F44" s="455"/>
      <c r="G44" s="84"/>
      <c r="I44" s="264">
        <f>'Q1 Expenditures'!I44</f>
        <v>0</v>
      </c>
      <c r="J44" s="264">
        <f>'Q2 Expenditures'!J44</f>
        <v>0</v>
      </c>
      <c r="K44" s="120"/>
      <c r="L44" s="108"/>
      <c r="M44" s="256">
        <f t="shared" si="3"/>
        <v>0</v>
      </c>
      <c r="N44" s="86"/>
    </row>
    <row r="45" spans="1:14" ht="17.25" thickBot="1" x14ac:dyDescent="0.3">
      <c r="A45" s="22" t="s">
        <v>127</v>
      </c>
      <c r="B45" s="49" t="s">
        <v>199</v>
      </c>
      <c r="C45" s="1">
        <f t="shared" si="4"/>
        <v>484</v>
      </c>
      <c r="D45" s="1">
        <f>0*F45</f>
        <v>0</v>
      </c>
      <c r="E45" s="1">
        <f t="shared" si="5"/>
        <v>1936</v>
      </c>
      <c r="F45" s="9">
        <f>'PWP &amp; Amendments'!R47</f>
        <v>2420</v>
      </c>
      <c r="G45" s="84"/>
      <c r="I45" s="19">
        <f>SUM(I46:I47)</f>
        <v>0</v>
      </c>
      <c r="J45" s="18">
        <f>SUM(J46:J47)</f>
        <v>0</v>
      </c>
      <c r="K45" s="18">
        <f>SUM(K46:K47)</f>
        <v>0</v>
      </c>
      <c r="L45" s="3">
        <f>M45/N45</f>
        <v>0</v>
      </c>
      <c r="M45" s="18">
        <f t="shared" si="3"/>
        <v>0</v>
      </c>
      <c r="N45" s="135">
        <f>'PWP &amp; Amendments'!R47</f>
        <v>2420</v>
      </c>
    </row>
    <row r="46" spans="1:14" ht="17.25" customHeight="1" x14ac:dyDescent="0.2">
      <c r="A46" s="31" t="s">
        <v>134</v>
      </c>
      <c r="B46" s="32" t="s">
        <v>145</v>
      </c>
      <c r="C46" s="376"/>
      <c r="D46" s="377"/>
      <c r="E46" s="377"/>
      <c r="F46" s="378"/>
      <c r="G46" s="84"/>
      <c r="I46" s="261">
        <f>'Q1 Expenditures'!I46</f>
        <v>0</v>
      </c>
      <c r="J46" s="261">
        <f>'Q2 Expenditures'!J46</f>
        <v>0</v>
      </c>
      <c r="K46" s="115"/>
      <c r="L46" s="108"/>
      <c r="M46" s="254">
        <f t="shared" si="3"/>
        <v>0</v>
      </c>
      <c r="N46" s="86"/>
    </row>
    <row r="47" spans="1:14" ht="17.25" customHeight="1" thickBot="1" x14ac:dyDescent="0.25">
      <c r="A47" s="52" t="s">
        <v>146</v>
      </c>
      <c r="B47" s="53" t="s">
        <v>183</v>
      </c>
      <c r="C47" s="382"/>
      <c r="D47" s="383"/>
      <c r="E47" s="383"/>
      <c r="F47" s="384"/>
      <c r="G47" s="84"/>
      <c r="I47" s="266">
        <f>'Q1 Expenditures'!I47</f>
        <v>0</v>
      </c>
      <c r="J47" s="266">
        <f>'Q2 Expenditures'!J47</f>
        <v>0</v>
      </c>
      <c r="K47" s="121"/>
      <c r="L47" s="108"/>
      <c r="M47" s="258">
        <f t="shared" si="3"/>
        <v>0</v>
      </c>
      <c r="N47" s="86"/>
    </row>
    <row r="48" spans="1:14" ht="17.25" thickBot="1" x14ac:dyDescent="0.3">
      <c r="A48" s="22" t="s">
        <v>128</v>
      </c>
      <c r="B48" s="49" t="s">
        <v>200</v>
      </c>
      <c r="C48" s="1">
        <f t="shared" si="4"/>
        <v>1100</v>
      </c>
      <c r="D48" s="1">
        <f>0*F48</f>
        <v>0</v>
      </c>
      <c r="E48" s="1">
        <f t="shared" si="5"/>
        <v>4400</v>
      </c>
      <c r="F48" s="9">
        <f>'PWP &amp; Amendments'!R50</f>
        <v>5500</v>
      </c>
      <c r="G48" s="84"/>
      <c r="I48" s="19">
        <f>SUM(I49:I51)</f>
        <v>0</v>
      </c>
      <c r="J48" s="18">
        <f>SUM(J49:J51)</f>
        <v>0</v>
      </c>
      <c r="K48" s="18">
        <f>SUM(K49:K51)</f>
        <v>0</v>
      </c>
      <c r="L48" s="3">
        <f>M48/N48</f>
        <v>0</v>
      </c>
      <c r="M48" s="18">
        <f t="shared" si="3"/>
        <v>0</v>
      </c>
      <c r="N48" s="135">
        <f>'PWP &amp; Amendments'!R50</f>
        <v>5500</v>
      </c>
    </row>
    <row r="49" spans="1:15" ht="17.25" customHeight="1" x14ac:dyDescent="0.2">
      <c r="A49" s="31" t="s">
        <v>135</v>
      </c>
      <c r="B49" s="32" t="s">
        <v>151</v>
      </c>
      <c r="C49" s="376"/>
      <c r="D49" s="377"/>
      <c r="E49" s="377"/>
      <c r="F49" s="378"/>
      <c r="G49" s="84"/>
      <c r="I49" s="261">
        <f>'Q1 Expenditures'!I49</f>
        <v>0</v>
      </c>
      <c r="J49" s="261">
        <f>'Q2 Expenditures'!J49</f>
        <v>0</v>
      </c>
      <c r="K49" s="115"/>
      <c r="L49" s="108"/>
      <c r="M49" s="250">
        <f t="shared" si="3"/>
        <v>0</v>
      </c>
      <c r="N49" s="86"/>
    </row>
    <row r="50" spans="1:15" ht="17.25" customHeight="1" x14ac:dyDescent="0.2">
      <c r="A50" s="33" t="s">
        <v>147</v>
      </c>
      <c r="B50" s="51" t="s">
        <v>149</v>
      </c>
      <c r="C50" s="379"/>
      <c r="D50" s="380"/>
      <c r="E50" s="380"/>
      <c r="F50" s="381"/>
      <c r="G50" s="84"/>
      <c r="I50" s="259">
        <f>'Q1 Expenditures'!I50</f>
        <v>0</v>
      </c>
      <c r="J50" s="262">
        <f>'Q2 Expenditures'!J50</f>
        <v>0</v>
      </c>
      <c r="K50" s="122"/>
      <c r="L50" s="108"/>
      <c r="M50" s="257">
        <f t="shared" si="3"/>
        <v>0</v>
      </c>
      <c r="N50" s="86"/>
    </row>
    <row r="51" spans="1:15" ht="17.25" customHeight="1" thickBot="1" x14ac:dyDescent="0.25">
      <c r="A51" s="52" t="s">
        <v>148</v>
      </c>
      <c r="B51" s="53" t="s">
        <v>150</v>
      </c>
      <c r="C51" s="382"/>
      <c r="D51" s="383"/>
      <c r="E51" s="383"/>
      <c r="F51" s="384"/>
      <c r="G51" s="84"/>
      <c r="I51" s="262">
        <f>'Q1 Expenditures'!I51</f>
        <v>0</v>
      </c>
      <c r="J51" s="266">
        <f>'Q2 Expenditures'!J51</f>
        <v>0</v>
      </c>
      <c r="K51" s="121"/>
      <c r="L51" s="108"/>
      <c r="M51" s="251">
        <f t="shared" si="3"/>
        <v>0</v>
      </c>
      <c r="N51" s="86"/>
    </row>
    <row r="52" spans="1:15" ht="17.25" thickBot="1" x14ac:dyDescent="0.3">
      <c r="A52" s="456" t="s">
        <v>121</v>
      </c>
      <c r="B52" s="457"/>
      <c r="C52" s="457"/>
      <c r="D52" s="457"/>
      <c r="E52" s="457"/>
      <c r="F52" s="458"/>
      <c r="G52" s="84"/>
      <c r="I52" s="534" t="s">
        <v>121</v>
      </c>
      <c r="J52" s="535"/>
      <c r="K52" s="535"/>
      <c r="L52" s="535"/>
      <c r="M52" s="535"/>
      <c r="N52" s="536"/>
      <c r="O52" s="109"/>
    </row>
    <row r="53" spans="1:15" ht="17.25" customHeight="1" thickBot="1" x14ac:dyDescent="0.3">
      <c r="A53" s="23" t="s">
        <v>113</v>
      </c>
      <c r="B53" s="45" t="s">
        <v>116</v>
      </c>
      <c r="C53" s="1">
        <f>F53-E53</f>
        <v>6394.7999999999993</v>
      </c>
      <c r="D53" s="1">
        <f>0*F53</f>
        <v>0</v>
      </c>
      <c r="E53" s="1">
        <f>SUM(F53*0.8)</f>
        <v>25579.200000000001</v>
      </c>
      <c r="F53" s="9">
        <f>'PWP &amp; Amendments'!R55</f>
        <v>31974</v>
      </c>
      <c r="G53" s="84"/>
      <c r="I53" s="19">
        <f>SUM(I54:I54)</f>
        <v>0</v>
      </c>
      <c r="J53" s="18">
        <f>SUM(J54:J54)</f>
        <v>0</v>
      </c>
      <c r="K53" s="18">
        <f>SUM(K54:K54)</f>
        <v>0</v>
      </c>
      <c r="L53" s="3">
        <f>M53/N53</f>
        <v>0</v>
      </c>
      <c r="M53" s="18">
        <f>SUM(I53:K53)</f>
        <v>0</v>
      </c>
      <c r="N53" s="135">
        <f>'PWP &amp; Amendments'!R55</f>
        <v>31974</v>
      </c>
    </row>
    <row r="54" spans="1:15" ht="17.25" customHeight="1" thickBot="1" x14ac:dyDescent="0.25">
      <c r="A54" s="110" t="s">
        <v>118</v>
      </c>
      <c r="B54" s="55" t="s">
        <v>115</v>
      </c>
      <c r="C54" s="531"/>
      <c r="D54" s="532"/>
      <c r="E54" s="532"/>
      <c r="F54" s="533"/>
      <c r="G54" s="84"/>
      <c r="I54" s="267">
        <f>'Q1 Expenditures'!I54</f>
        <v>0</v>
      </c>
      <c r="J54" s="267">
        <f>'Q2 Expenditures'!J54</f>
        <v>0</v>
      </c>
      <c r="K54" s="138"/>
      <c r="L54" s="99"/>
      <c r="M54" s="253">
        <f>SUM(I54:K54)</f>
        <v>0</v>
      </c>
      <c r="N54" s="86"/>
    </row>
    <row r="55" spans="1:15" ht="17.25" thickBot="1" x14ac:dyDescent="0.3">
      <c r="A55" s="529" t="s">
        <v>0</v>
      </c>
      <c r="B55" s="530"/>
      <c r="C55" s="1">
        <f>SUM(C9:C53)</f>
        <v>26593.8</v>
      </c>
      <c r="D55" s="1">
        <f>SUM(D9:D53)</f>
        <v>0</v>
      </c>
      <c r="E55" s="1">
        <f>SUM(E9:E53)</f>
        <v>106375.2</v>
      </c>
      <c r="F55" s="9">
        <f>SUM(F9:F53)</f>
        <v>132969</v>
      </c>
      <c r="G55" s="6"/>
      <c r="H55" s="185" t="s">
        <v>21</v>
      </c>
      <c r="I55" s="130">
        <f>I9+I15+I21+I23+I26+I30+I35+I37+I39+I43+I45+I48+I53</f>
        <v>0</v>
      </c>
      <c r="J55" s="134">
        <f>J9+J15+J21+J23+J26+J30+J35+J37+J39+J43+J45+J48+J53</f>
        <v>0</v>
      </c>
      <c r="K55" s="134">
        <f>K9+K15+K21+K23+K26+K30+K35+K37+K39+K43+K45+K48+K53</f>
        <v>0</v>
      </c>
      <c r="L55" s="133">
        <f>M55/N55</f>
        <v>0</v>
      </c>
      <c r="M55" s="78">
        <f>SUM(I55:K55)</f>
        <v>0</v>
      </c>
      <c r="N55" s="20">
        <f>'PWP &amp; Amendments'!R57</f>
        <v>132969</v>
      </c>
    </row>
    <row r="56" spans="1:15" ht="17.25" thickBot="1" x14ac:dyDescent="0.3">
      <c r="A56" s="58"/>
      <c r="B56" s="58"/>
      <c r="C56" s="112"/>
      <c r="D56" s="112"/>
      <c r="E56" s="57"/>
      <c r="F56" s="56"/>
      <c r="G56" s="56"/>
      <c r="H56" s="186" t="s">
        <v>343</v>
      </c>
      <c r="I56" s="80">
        <f>SUM(I55*0.8)</f>
        <v>0</v>
      </c>
      <c r="J56" s="132">
        <f>SUM(J55*0.8)</f>
        <v>0</v>
      </c>
      <c r="K56" s="132">
        <f>SUM(K55*0.8)</f>
        <v>0</v>
      </c>
      <c r="L56" s="114"/>
      <c r="M56" s="132">
        <f>SUM(M55*0.8)</f>
        <v>0</v>
      </c>
      <c r="N56" s="136">
        <f t="shared" ref="N56" si="6">SUM(N55*0.8)</f>
        <v>106375.20000000001</v>
      </c>
    </row>
    <row r="57" spans="1:15" ht="16.5" x14ac:dyDescent="0.25">
      <c r="A57" s="56"/>
      <c r="B57" s="56"/>
      <c r="C57" s="57"/>
      <c r="D57" s="57"/>
      <c r="E57" s="57"/>
      <c r="F57" s="56"/>
      <c r="G57" s="56"/>
      <c r="H57" s="194" t="s">
        <v>22</v>
      </c>
      <c r="I57" s="191">
        <f>I55-I56</f>
        <v>0</v>
      </c>
      <c r="J57" s="188">
        <f>J55-J56</f>
        <v>0</v>
      </c>
      <c r="K57" s="188">
        <f>K55-K56</f>
        <v>0</v>
      </c>
      <c r="L57" s="189"/>
      <c r="M57" s="188">
        <f>M55-M56</f>
        <v>0</v>
      </c>
      <c r="N57" s="190">
        <f t="shared" ref="N57" si="7">N55-N56</f>
        <v>26593.799999999988</v>
      </c>
    </row>
    <row r="58" spans="1:15" ht="48" thickBot="1" x14ac:dyDescent="0.3">
      <c r="A58" s="58"/>
      <c r="B58" s="58"/>
      <c r="C58" s="112"/>
      <c r="D58" s="112"/>
      <c r="E58" s="57"/>
      <c r="F58" s="56"/>
      <c r="G58" s="56"/>
      <c r="H58" s="211" t="s">
        <v>349</v>
      </c>
      <c r="I58" s="563"/>
      <c r="J58" s="564"/>
      <c r="K58" s="216">
        <f>K56</f>
        <v>0</v>
      </c>
      <c r="L58" s="223"/>
      <c r="M58" s="561"/>
      <c r="N58" s="562"/>
    </row>
    <row r="59" spans="1:15" ht="17.25" thickBot="1" x14ac:dyDescent="0.3">
      <c r="A59" s="559" t="s">
        <v>367</v>
      </c>
      <c r="B59" s="560"/>
      <c r="C59" s="246">
        <f>C55</f>
        <v>26593.8</v>
      </c>
      <c r="D59" s="247">
        <f>D55</f>
        <v>0</v>
      </c>
      <c r="E59" s="247">
        <f>E55</f>
        <v>106375.2</v>
      </c>
      <c r="F59" s="249">
        <f>F55</f>
        <v>132969</v>
      </c>
      <c r="G59" s="268"/>
      <c r="H59" s="246" t="s">
        <v>357</v>
      </c>
      <c r="I59" s="301">
        <f>I55</f>
        <v>0</v>
      </c>
      <c r="J59" s="301">
        <f>J55</f>
        <v>0</v>
      </c>
      <c r="K59" s="301">
        <f>K55</f>
        <v>0</v>
      </c>
      <c r="L59" s="302">
        <f>M59/N59</f>
        <v>0</v>
      </c>
      <c r="M59" s="306">
        <f>M55</f>
        <v>0</v>
      </c>
      <c r="N59" s="306">
        <f>N55</f>
        <v>132969</v>
      </c>
    </row>
    <row r="60" spans="1:15" ht="20.25" x14ac:dyDescent="0.25">
      <c r="A60" s="58"/>
      <c r="B60" s="58"/>
      <c r="C60" s="112"/>
      <c r="D60" s="112"/>
      <c r="E60" s="57"/>
      <c r="F60" s="56"/>
      <c r="G60" s="56"/>
      <c r="H60" s="195"/>
      <c r="I60" s="192"/>
      <c r="J60" s="192"/>
      <c r="K60" s="222"/>
      <c r="L60" s="192"/>
      <c r="M60" s="193"/>
      <c r="N60" s="192"/>
    </row>
    <row r="61" spans="1:15" ht="10.5" customHeight="1" x14ac:dyDescent="0.25">
      <c r="A61" s="58"/>
      <c r="B61" s="58"/>
      <c r="C61" s="112"/>
      <c r="D61" s="112"/>
      <c r="E61" s="57"/>
      <c r="F61" s="56"/>
      <c r="G61" s="56"/>
      <c r="H61" s="193"/>
      <c r="I61" s="192"/>
      <c r="J61" s="192"/>
      <c r="K61" s="222"/>
      <c r="L61" s="192"/>
      <c r="M61" s="193"/>
      <c r="N61" s="192"/>
    </row>
    <row r="62" spans="1:15" ht="10.5" customHeight="1" x14ac:dyDescent="0.25">
      <c r="A62" s="58"/>
      <c r="B62" s="58"/>
      <c r="C62" s="112"/>
      <c r="D62" s="112"/>
      <c r="E62" s="57"/>
      <c r="F62" s="56"/>
      <c r="G62" s="56"/>
      <c r="H62" s="193"/>
      <c r="I62" s="192"/>
      <c r="J62" s="192"/>
      <c r="K62" s="222"/>
      <c r="L62" s="192"/>
      <c r="M62" s="193"/>
      <c r="N62" s="192"/>
    </row>
    <row r="63" spans="1:15" ht="13.5" thickBot="1" x14ac:dyDescent="0.25">
      <c r="A63" s="293"/>
      <c r="B63" s="294"/>
      <c r="C63" s="294"/>
      <c r="D63" s="294"/>
      <c r="E63" s="294"/>
      <c r="F63" s="294"/>
      <c r="G63" s="294"/>
      <c r="H63" s="294"/>
      <c r="I63" s="294"/>
      <c r="J63" s="294"/>
      <c r="K63" s="294"/>
      <c r="L63" s="294"/>
      <c r="M63" s="294"/>
      <c r="N63" s="295"/>
    </row>
  </sheetData>
  <sheetProtection algorithmName="SHA-512" hashValue="bZebSsdH0qdV+qU7Kno50fkow7JtIGvRSzbUSjz7kvs6jCQ++DnrwX2iGbjy3WemVV3Lm8Llvsf2DIu07Khxvw==" saltValue="IGbqHvdpkDjdqnTUtR95kg==" spinCount="100000" sheet="1" objects="1" scenarios="1" selectLockedCells="1"/>
  <mergeCells count="40">
    <mergeCell ref="C40:F42"/>
    <mergeCell ref="A59:B59"/>
    <mergeCell ref="M58:N58"/>
    <mergeCell ref="I58:J58"/>
    <mergeCell ref="C24:F25"/>
    <mergeCell ref="C27:F28"/>
    <mergeCell ref="A29:F29"/>
    <mergeCell ref="I29:N29"/>
    <mergeCell ref="A55:B55"/>
    <mergeCell ref="C44:F44"/>
    <mergeCell ref="C46:F47"/>
    <mergeCell ref="C49:F51"/>
    <mergeCell ref="A52:F52"/>
    <mergeCell ref="I52:N52"/>
    <mergeCell ref="C54:F54"/>
    <mergeCell ref="C31:F33"/>
    <mergeCell ref="A34:F34"/>
    <mergeCell ref="I34:N34"/>
    <mergeCell ref="C36:F36"/>
    <mergeCell ref="C38:F38"/>
    <mergeCell ref="C16:F20"/>
    <mergeCell ref="C22:F22"/>
    <mergeCell ref="A4:F4"/>
    <mergeCell ref="H5:N5"/>
    <mergeCell ref="A5:F5"/>
    <mergeCell ref="C6:F6"/>
    <mergeCell ref="I6:N6"/>
    <mergeCell ref="A6:A7"/>
    <mergeCell ref="B6:B7"/>
    <mergeCell ref="A8:F8"/>
    <mergeCell ref="I8:N8"/>
    <mergeCell ref="C10:F13"/>
    <mergeCell ref="A14:F14"/>
    <mergeCell ref="I14:N14"/>
    <mergeCell ref="A1:F1"/>
    <mergeCell ref="H1:N1"/>
    <mergeCell ref="A2:F2"/>
    <mergeCell ref="H2:N2"/>
    <mergeCell ref="A3:F3"/>
    <mergeCell ref="H3:N3"/>
  </mergeCells>
  <pageMargins left="0.75" right="0.25" top="0.75" bottom="0.75" header="0.3" footer="0.3"/>
  <pageSetup scale="4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ganization xmlns="233d8e94-4043-48c7-a349-8d1fc7c2f1d4">Downeast RPO</Organization>
    <Document_x0020_Type_x0020_A xmlns="233d8e94-4043-48c7-a349-8d1fc7c2f1d4">Invoice</Document_x0020_Type_x0020_A>
    <Document_x0020_Type_x0020_B xmlns="233d8e94-4043-48c7-a349-8d1fc7c2f1d4" xsi:nil="true"/>
    <L1_x0020_Approval xmlns="233d8e94-4043-48c7-a349-8d1fc7c2f1d4">L1 Approved</L1_x0020_Approval>
    <PublishingExpirationDate xmlns="http://schemas.microsoft.com/sharepoint/v3" xsi:nil="true"/>
    <PublishingStartDate xmlns="http://schemas.microsoft.com/sharepoint/v3" xsi:nil="true"/>
    <RevCom xmlns="233d8e94-4043-48c7-a349-8d1fc7c2f1d4">Expenditure Table with NCDOT TPB Comments</RevCom>
    <Fiscal_x0020_Year xmlns="233d8e94-4043-48c7-a349-8d1fc7c2f1d4">2015</Fiscal_x0020_Year>
    <_dlc_DocIdPersistId xmlns="db0ec71b-2faf-492f-81fb-fac6388914b8">true</_dlc_DocIdPersistId>
    <_dlc_DocId xmlns="db0ec71b-2faf-492f-81fb-fac6388914b8">CONNECTSITE-1237-336</_dlc_DocId>
    <_dlc_DocIdUrl xmlns="db0ec71b-2faf-492f-81fb-fac6388914b8">
      <Url>https://connect.ncdot.gov/site/TBP-Plan-Grants/_layouts/15/DocIdRedir.aspx?ID=CONNECTSITE-1237-336</Url>
      <Description>CONNECTSITE-1237-336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PO RPO Planning Grants Docs Approval" ma:contentTypeID="0x010100C2448E87448D574BAF1F56B2DBF5D3DD01004F1C1259071F524B9E089311BDF59F79" ma:contentTypeVersion="20" ma:contentTypeDescription="MPO RPO Planning Grants Documents that Require Approval" ma:contentTypeScope="" ma:versionID="96ab266a9e8d394e7707d587ca65043c">
  <xsd:schema xmlns:xsd="http://www.w3.org/2001/XMLSchema" xmlns:xs="http://www.w3.org/2001/XMLSchema" xmlns:p="http://schemas.microsoft.com/office/2006/metadata/properties" xmlns:ns1="http://schemas.microsoft.com/sharepoint/v3" xmlns:ns2="db0ec71b-2faf-492f-81fb-fac6388914b8" xmlns:ns3="233d8e94-4043-48c7-a349-8d1fc7c2f1d4" targetNamespace="http://schemas.microsoft.com/office/2006/metadata/properties" ma:root="true" ma:fieldsID="99dd53595b19eb592c878492151328be" ns1:_="" ns2:_="" ns3:_="">
    <xsd:import namespace="http://schemas.microsoft.com/sharepoint/v3"/>
    <xsd:import namespace="db0ec71b-2faf-492f-81fb-fac6388914b8"/>
    <xsd:import namespace="233d8e94-4043-48c7-a349-8d1fc7c2f1d4"/>
    <xsd:element name="properties">
      <xsd:complexType>
        <xsd:sequence>
          <xsd:element name="documentManagement">
            <xsd:complexType>
              <xsd:all>
                <xsd:element ref="ns2:_dlc_DocId" minOccurs="0"/>
                <xsd:element ref="ns2:_dlc_DocIdUrl" minOccurs="0"/>
                <xsd:element ref="ns2:_dlc_DocIdPersistId" minOccurs="0"/>
                <xsd:element ref="ns1:PublishingExpirationDate" minOccurs="0"/>
                <xsd:element ref="ns1:PublishingStartDate" minOccurs="0"/>
                <xsd:element ref="ns3:Organization" minOccurs="0"/>
                <xsd:element ref="ns3:Document_x0020_Type_x0020_A" minOccurs="0"/>
                <xsd:element ref="ns3:Document_x0020_Type_x0020_B" minOccurs="0"/>
                <xsd:element ref="ns3:Fiscal_x0020_Year"/>
                <xsd:element ref="ns3:L1_x0020_Approval" minOccurs="0"/>
                <xsd:element ref="ns3:RevCo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element name="PublishingStartDate" ma:index="12"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0ec71b-2faf-492f-81fb-fac6388914b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33d8e94-4043-48c7-a349-8d1fc7c2f1d4" elementFormDefault="qualified">
    <xsd:import namespace="http://schemas.microsoft.com/office/2006/documentManagement/types"/>
    <xsd:import namespace="http://schemas.microsoft.com/office/infopath/2007/PartnerControls"/>
    <xsd:element name="Organization" ma:index="13" nillable="true" ma:displayName="Organization" ma:format="Dropdown" ma:internalName="Organization">
      <xsd:simpleType>
        <xsd:restriction base="dms:Choice">
          <xsd:enumeration value="Albemarle RPO"/>
          <xsd:enumeration value="Burlington-Graham MPO"/>
          <xsd:enumeration value="Cabarrus-Rowan MPO"/>
          <xsd:enumeration value="Cape Fear RPO"/>
          <xsd:enumeration value="Capital Area MPO - Raleigh"/>
          <xsd:enumeration value="Charlotte Regional Transportation Planning Organization"/>
          <xsd:enumeration value="DCHC - Durham, Chapel Hill, Carrboro"/>
          <xsd:enumeration value="Downeast RPO"/>
          <xsd:enumeration value="Eastern Carolina RPO"/>
          <xsd:enumeration value="Fayetteville MPO"/>
          <xsd:enumeration value="French Broad River MPO – Asheville"/>
          <xsd:enumeration value="Gaston-Cleveland-Lincoln MPO"/>
          <xsd:enumeration value="Goldsboro Urban Area MPO"/>
          <xsd:enumeration value="Grand Strand Urban Area MPO"/>
          <xsd:enumeration value="Greater Hickory MPO"/>
          <xsd:enumeration value="Greensboro Urban Area MPO"/>
          <xsd:enumeration value="Greenville Urban Area MPO"/>
          <xsd:enumeration value="High Country RPO"/>
          <xsd:enumeration value="High Point Urban Area MPO"/>
          <xsd:enumeration value="Isothermal RPO"/>
          <xsd:enumeration value="Jacksonville Urban Area MPO"/>
          <xsd:enumeration value="Kerr-Tar RPO"/>
          <xsd:enumeration value="Land of Sky RPO"/>
          <xsd:enumeration value="Lumber River RPO"/>
          <xsd:enumeration value="Mid Carolina RPO"/>
          <xsd:enumeration value="Mid East RPO"/>
          <xsd:enumeration value="New Bern MPO"/>
          <xsd:enumeration value="Northwest Piedmont RPO"/>
          <xsd:enumeration value="Peanut Belt RPO"/>
          <xsd:enumeration value="Piedmont Triad RPO"/>
          <xsd:enumeration value="Rocky Mount MPO"/>
          <xsd:enumeration value="Rocky River RPO"/>
          <xsd:enumeration value="Southwestern RPO"/>
          <xsd:enumeration value="Triangle RPO"/>
          <xsd:enumeration value="Upper Coastal Plain RPO"/>
          <xsd:enumeration value="Wilmington Urban Area MPO"/>
          <xsd:enumeration value="Winston-Salem Urban Area MPO"/>
        </xsd:restriction>
      </xsd:simpleType>
    </xsd:element>
    <xsd:element name="Document_x0020_Type_x0020_A" ma:index="14" nillable="true" ma:displayName="Document Type A" ma:format="Dropdown" ma:internalName="Document_x0020_Type_x0020_A">
      <xsd:simpleType>
        <xsd:restriction base="dms:Choice">
          <xsd:enumeration value="Draft PWP"/>
          <xsd:enumeration value="Final PWP"/>
          <xsd:enumeration value="Invoice"/>
        </xsd:restriction>
      </xsd:simpleType>
    </xsd:element>
    <xsd:element name="Document_x0020_Type_x0020_B" ma:index="15" nillable="true" ma:displayName="Document Type No A" ma:format="Dropdown" ma:internalName="Document_x0020_Type_x0020_B">
      <xsd:simpleType>
        <xsd:restriction base="dms:Choice">
          <xsd:enumeration value="Allocation Letters"/>
          <xsd:enumeration value="Approval Letters"/>
          <xsd:enumeration value="Year End Report"/>
          <xsd:enumeration value="Annual Certification"/>
        </xsd:restriction>
      </xsd:simpleType>
    </xsd:element>
    <xsd:element name="Fiscal_x0020_Year" ma:index="16" ma:displayName="Fiscal Year" ma:description="Format: yyyy" ma:internalName="Fiscal_x0020_Year">
      <xsd:simpleType>
        <xsd:restriction base="dms:Text">
          <xsd:maxLength value="4"/>
        </xsd:restriction>
      </xsd:simpleType>
    </xsd:element>
    <xsd:element name="L1_x0020_Approval" ma:index="17" nillable="true" ma:displayName="L1 Approval" ma:default="New Document" ma:format="Dropdown" ma:internalName="L1_x0020_Approval">
      <xsd:simpleType>
        <xsd:restriction base="dms:Choice">
          <xsd:enumeration value="New Document"/>
          <xsd:enumeration value="Under Review"/>
          <xsd:enumeration value="L1 Rejected"/>
          <xsd:enumeration value="L1 Approved"/>
        </xsd:restriction>
      </xsd:simpleType>
    </xsd:element>
    <xsd:element name="RevCom" ma:index="22" nillable="true" ma:displayName="Review Comments" ma:internalName="RevCom">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6CF36A-8681-4379-8267-6DC278929240}">
  <ds:schemaRefs>
    <ds:schemaRef ds:uri="http://schemas.openxmlformats.org/package/2006/metadata/core-properties"/>
    <ds:schemaRef ds:uri="http://purl.org/dc/dcmitype/"/>
    <ds:schemaRef ds:uri="http://purl.org/dc/terms/"/>
    <ds:schemaRef ds:uri="db0ec71b-2faf-492f-81fb-fac6388914b8"/>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233d8e94-4043-48c7-a349-8d1fc7c2f1d4"/>
    <ds:schemaRef ds:uri="http://schemas.microsoft.com/sharepoint/v3"/>
  </ds:schemaRefs>
</ds:datastoreItem>
</file>

<file path=customXml/itemProps2.xml><?xml version="1.0" encoding="utf-8"?>
<ds:datastoreItem xmlns:ds="http://schemas.openxmlformats.org/officeDocument/2006/customXml" ds:itemID="{3A720704-071E-45B0-8651-2150F0730FC6}">
  <ds:schemaRefs>
    <ds:schemaRef ds:uri="http://schemas.microsoft.com/sharepoint/v3/contenttype/forms"/>
  </ds:schemaRefs>
</ds:datastoreItem>
</file>

<file path=customXml/itemProps3.xml><?xml version="1.0" encoding="utf-8"?>
<ds:datastoreItem xmlns:ds="http://schemas.openxmlformats.org/officeDocument/2006/customXml" ds:itemID="{B504C4AA-EC0D-4F60-9F0F-6C3289D12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0ec71b-2faf-492f-81fb-fac6388914b8"/>
    <ds:schemaRef ds:uri="233d8e94-4043-48c7-a349-8d1fc7c2f1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7A2CED9-FD28-49DF-9749-3F3527C12B8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PWP &amp; Amendments</vt:lpstr>
      <vt:lpstr>Special Study 1</vt:lpstr>
      <vt:lpstr>Special Study 2</vt:lpstr>
      <vt:lpstr>PWP Narrative</vt:lpstr>
      <vt:lpstr>Q1 Expenditures</vt:lpstr>
      <vt:lpstr>Q1 Narrative</vt:lpstr>
      <vt:lpstr>Q2 Expenditures</vt:lpstr>
      <vt:lpstr>Q2 Narrative</vt:lpstr>
      <vt:lpstr>Q3 Expenditures</vt:lpstr>
      <vt:lpstr>Q3 Narrative</vt:lpstr>
      <vt:lpstr>Q4 Expenditures</vt:lpstr>
      <vt:lpstr>Q4 Narrative</vt:lpstr>
      <vt:lpstr>Yearly Narrative</vt:lpstr>
      <vt:lpstr>Reference</vt:lpstr>
      <vt:lpstr>Drop Down Functions</vt:lpstr>
      <vt:lpstr>'PWP &amp; Amendments'!Print_Area</vt:lpstr>
      <vt:lpstr>'PWP Narrative'!Print_Area</vt:lpstr>
      <vt:lpstr>'Q1 Expenditures'!Print_Area</vt:lpstr>
      <vt:lpstr>'Q1 Narrative'!Print_Area</vt:lpstr>
      <vt:lpstr>'Q2 Expenditures'!Print_Area</vt:lpstr>
      <vt:lpstr>'Q3 Expenditures'!Print_Area</vt:lpstr>
      <vt:lpstr>'Q4 Expenditures'!Print_Area</vt:lpstr>
      <vt:lpstr>'Q4 Narrative'!Print_Area</vt:lpstr>
      <vt:lpstr>'Special Study 1'!Print_Area</vt:lpstr>
      <vt:lpstr>'Special Study 2'!Print_Area</vt:lpstr>
      <vt:lpstr>'PWP Narrative'!Print_Titles</vt:lpstr>
      <vt:lpstr>'Q1 Narrative'!Print_Titles</vt:lpstr>
      <vt:lpstr>'Q2 Narrative'!Print_Titles</vt:lpstr>
      <vt:lpstr>'Q3 Narrative'!Print_Titles</vt:lpstr>
      <vt:lpstr>'Q4 Narrative'!Print_Titles</vt:lpstr>
      <vt:lpstr>'Yearly Narrative'!Print_Titles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2nd Qtr</dc:title>
  <dc:subject>PWP funding source</dc:subject>
  <dc:creator>NCDOT</dc:creator>
  <cp:keywords>section 8</cp:keywords>
  <dc:description>codes that match up with prospectus codes for rpo use</dc:description>
  <cp:lastModifiedBy>Mackenzie Wicker</cp:lastModifiedBy>
  <cp:lastPrinted>2022-09-12T19:42:57Z</cp:lastPrinted>
  <dcterms:created xsi:type="dcterms:W3CDTF">1997-10-06T20:52:15Z</dcterms:created>
  <dcterms:modified xsi:type="dcterms:W3CDTF">2022-09-16T14:57:23Z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0x010100C2448E87448D574BAF1F56B2DBF5D3DD01004F1C1259071F524B9E089311BDF59F79</vt:lpwstr>
  </property>
  <property fmtid="{D5CDD505-2E9C-101B-9397-08002B2CF9AE}" pid="3" name="_dlc_DocIdItemGuid">
    <vt:lpwstr>559ef069-1ff9-4252-8c8e-4ff4e933b3ce</vt:lpwstr>
  </property>
</Properties>
</file>